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-120" windowWidth="10470" windowHeight="12105" tabRatio="927" activeTab="2"/>
  </bookViews>
  <sheets>
    <sheet name="Всего" sheetId="4" r:id="rId1"/>
    <sheet name="Грязи" sheetId="2" r:id="rId2"/>
    <sheet name="Волово" sheetId="20" r:id="rId3"/>
    <sheet name="Данков" sheetId="3" r:id="rId4"/>
    <sheet name="Добринка" sheetId="5" r:id="rId5"/>
    <sheet name="Доброе" sheetId="6" r:id="rId6"/>
    <sheet name="Долгор" sheetId="7" r:id="rId7"/>
    <sheet name="Елец" sheetId="8" r:id="rId8"/>
    <sheet name="Задонск" sheetId="9" r:id="rId9"/>
    <sheet name="Измалк" sheetId="10" r:id="rId10"/>
    <sheet name="Красное" sheetId="11" r:id="rId11"/>
    <sheet name="Лебедянь" sheetId="12" r:id="rId12"/>
    <sheet name="Л-Толст." sheetId="13" r:id="rId13"/>
    <sheet name="Липецк" sheetId="14" r:id="rId14"/>
    <sheet name="Станов" sheetId="15" r:id="rId15"/>
    <sheet name="Тербуны" sheetId="16" r:id="rId16"/>
    <sheet name="Усмань" sheetId="17" r:id="rId17"/>
    <sheet name="Хлевное" sheetId="18" r:id="rId18"/>
    <sheet name="Чаплыгин" sheetId="19" r:id="rId19"/>
  </sheets>
  <definedNames>
    <definedName name="_xlnm.Print_Titles" localSheetId="2">Волово!$10:$11</definedName>
    <definedName name="_xlnm.Print_Titles" localSheetId="0">Всего!$10:$11</definedName>
    <definedName name="_xlnm.Print_Titles" localSheetId="1">Грязи!$10:$11</definedName>
    <definedName name="_xlnm.Print_Titles" localSheetId="3">Данков!$10:$11</definedName>
    <definedName name="_xlnm.Print_Titles" localSheetId="4">Добринка!$10:$11</definedName>
    <definedName name="_xlnm.Print_Titles" localSheetId="5">Доброе!$10:$11</definedName>
    <definedName name="_xlnm.Print_Titles" localSheetId="6">Долгор!$10:$11</definedName>
    <definedName name="_xlnm.Print_Titles" localSheetId="7">Елец!$10:$11</definedName>
    <definedName name="_xlnm.Print_Titles" localSheetId="8">Задонск!$10:$11</definedName>
    <definedName name="_xlnm.Print_Titles" localSheetId="9">Измалк!$10:$11</definedName>
    <definedName name="_xlnm.Print_Titles" localSheetId="10">Красное!$10:$11</definedName>
    <definedName name="_xlnm.Print_Titles" localSheetId="11">Лебедянь!$10:$11</definedName>
    <definedName name="_xlnm.Print_Titles" localSheetId="13">Липецк!$10:$11</definedName>
    <definedName name="_xlnm.Print_Titles" localSheetId="12">'Л-Толст.'!$10:$11</definedName>
    <definedName name="_xlnm.Print_Titles" localSheetId="14">Станов!$10:$11</definedName>
    <definedName name="_xlnm.Print_Titles" localSheetId="15">Тербуны!$10:$11</definedName>
    <definedName name="_xlnm.Print_Titles" localSheetId="16">Усмань!$10:$11</definedName>
    <definedName name="_xlnm.Print_Titles" localSheetId="17">Хлевное!$10:$11</definedName>
    <definedName name="_xlnm.Print_Titles" localSheetId="18">Чаплыгин!$10:$11</definedName>
    <definedName name="_xlnm.Print_Area" localSheetId="2">Волово!$A$1:$H$204</definedName>
    <definedName name="_xlnm.Print_Area" localSheetId="0">Всего!$A$1:$C$204</definedName>
    <definedName name="_xlnm.Print_Area" localSheetId="1">Грязи!$A$1:$C$204</definedName>
    <definedName name="_xlnm.Print_Area" localSheetId="3">Данков!$A$1:$C$204</definedName>
    <definedName name="_xlnm.Print_Area" localSheetId="4">Добринка!$A$1:$C$204</definedName>
    <definedName name="_xlnm.Print_Area" localSheetId="5">Доброе!$A$1:$C$204</definedName>
    <definedName name="_xlnm.Print_Area" localSheetId="6">Долгор!$A$1:$C$204</definedName>
    <definedName name="_xlnm.Print_Area" localSheetId="7">Елец!$A$1:$C$204</definedName>
    <definedName name="_xlnm.Print_Area" localSheetId="8">Задонск!$A$1:$C$204</definedName>
    <definedName name="_xlnm.Print_Area" localSheetId="9">Измалк!$A$1:$C$204</definedName>
    <definedName name="_xlnm.Print_Area" localSheetId="10">Красное!$A$1:$C$204</definedName>
    <definedName name="_xlnm.Print_Area" localSheetId="11">Лебедянь!$A$1:$C$204</definedName>
    <definedName name="_xlnm.Print_Area" localSheetId="13">Липецк!$A$1:$C$204</definedName>
    <definedName name="_xlnm.Print_Area" localSheetId="12">'Л-Толст.'!$A$1:$C$204</definedName>
    <definedName name="_xlnm.Print_Area" localSheetId="14">Станов!$A$1:$C$204</definedName>
    <definedName name="_xlnm.Print_Area" localSheetId="15">Тербуны!$A$1:$C$204</definedName>
    <definedName name="_xlnm.Print_Area" localSheetId="16">Усмань!$A$1:$C$204</definedName>
    <definedName name="_xlnm.Print_Area" localSheetId="17">Хлевное!$A$1:$C$204</definedName>
    <definedName name="_xlnm.Print_Area" localSheetId="18">Чаплыгин!$A$1:$C$204</definedName>
  </definedNames>
  <calcPr calcId="145621"/>
</workbook>
</file>

<file path=xl/calcChain.xml><?xml version="1.0" encoding="utf-8"?>
<calcChain xmlns="http://schemas.openxmlformats.org/spreadsheetml/2006/main">
  <c r="C204" i="20" l="1"/>
  <c r="C203" i="20"/>
  <c r="D201" i="20"/>
  <c r="B192" i="20"/>
  <c r="B191" i="20"/>
  <c r="E153" i="20"/>
  <c r="E151" i="20"/>
  <c r="E146" i="20"/>
  <c r="E142" i="20"/>
  <c r="E141" i="20"/>
  <c r="E140" i="20"/>
  <c r="E139" i="20"/>
  <c r="E135" i="20"/>
  <c r="E130" i="20"/>
  <c r="E125" i="20"/>
  <c r="E93" i="20"/>
  <c r="E164" i="20"/>
  <c r="H164" i="20"/>
  <c r="G164" i="20"/>
  <c r="G163" i="20"/>
  <c r="E119" i="20"/>
  <c r="E114" i="20"/>
  <c r="E110" i="20"/>
  <c r="E109" i="20"/>
  <c r="E108" i="20"/>
  <c r="E103" i="20"/>
  <c r="E98" i="20"/>
  <c r="E69" i="20"/>
  <c r="H89" i="20"/>
  <c r="E90" i="20"/>
  <c r="E89" i="20"/>
  <c r="E86" i="20"/>
  <c r="E84" i="20"/>
  <c r="E78" i="20"/>
  <c r="E73" i="20"/>
  <c r="E68" i="20"/>
  <c r="E67" i="20"/>
  <c r="E66" i="20"/>
  <c r="E62" i="20"/>
  <c r="E57" i="20"/>
  <c r="E52" i="20"/>
  <c r="F90" i="20"/>
  <c r="H90" i="20"/>
  <c r="G90" i="20"/>
  <c r="G89" i="20"/>
  <c r="F199" i="20"/>
  <c r="F191" i="20"/>
  <c r="F192" i="20"/>
  <c r="F49" i="20"/>
  <c r="H163" i="20" l="1"/>
  <c r="E163" i="20"/>
  <c r="F89" i="20"/>
  <c r="C204" i="4" l="1"/>
  <c r="C206" i="4" s="1"/>
  <c r="B204" i="4"/>
  <c r="B206" i="4" s="1"/>
  <c r="C203" i="4"/>
  <c r="C205" i="4" s="1"/>
  <c r="B203" i="4"/>
  <c r="B205" i="4" s="1"/>
  <c r="B201" i="4"/>
  <c r="C201" i="4"/>
  <c r="C200" i="4"/>
  <c r="B200" i="4"/>
  <c r="B168" i="4"/>
  <c r="C168" i="4"/>
  <c r="B169" i="4"/>
  <c r="C169" i="4"/>
  <c r="B170" i="4"/>
  <c r="C170" i="4"/>
  <c r="B171" i="4"/>
  <c r="C171" i="4"/>
  <c r="B172" i="4"/>
  <c r="C172" i="4"/>
  <c r="B173" i="4"/>
  <c r="C173" i="4"/>
  <c r="B174" i="4"/>
  <c r="C174" i="4"/>
  <c r="B175" i="4"/>
  <c r="C175" i="4"/>
  <c r="B176" i="4"/>
  <c r="C176" i="4"/>
  <c r="B177" i="4"/>
  <c r="C177" i="4"/>
  <c r="B178" i="4"/>
  <c r="C178" i="4"/>
  <c r="B179" i="4"/>
  <c r="C179" i="4"/>
  <c r="B180" i="4"/>
  <c r="C180" i="4"/>
  <c r="B181" i="4"/>
  <c r="C181" i="4"/>
  <c r="B182" i="4"/>
  <c r="C182" i="4"/>
  <c r="B183" i="4"/>
  <c r="C183" i="4"/>
  <c r="B184" i="4"/>
  <c r="C184" i="4"/>
  <c r="B185" i="4"/>
  <c r="C185" i="4"/>
  <c r="B186" i="4"/>
  <c r="C186" i="4"/>
  <c r="B187" i="4"/>
  <c r="C187" i="4"/>
  <c r="B188" i="4"/>
  <c r="C188" i="4"/>
  <c r="B189" i="4"/>
  <c r="C189" i="4"/>
  <c r="B190" i="4"/>
  <c r="C190" i="4"/>
  <c r="B191" i="4"/>
  <c r="C191" i="4"/>
  <c r="B192" i="4"/>
  <c r="C192" i="4"/>
  <c r="B193" i="4"/>
  <c r="C193" i="4"/>
  <c r="B194" i="4"/>
  <c r="C194" i="4"/>
  <c r="B195" i="4"/>
  <c r="C195" i="4"/>
  <c r="B196" i="4"/>
  <c r="C196" i="4"/>
  <c r="B197" i="4"/>
  <c r="C197" i="4"/>
  <c r="B198" i="4"/>
  <c r="C198" i="4"/>
  <c r="C167" i="4"/>
  <c r="B167" i="4"/>
  <c r="B126" i="4"/>
  <c r="C126" i="4"/>
  <c r="B127" i="4"/>
  <c r="C127" i="4"/>
  <c r="B128" i="4"/>
  <c r="C128" i="4"/>
  <c r="B129" i="4"/>
  <c r="C129" i="4"/>
  <c r="B130" i="4"/>
  <c r="C130" i="4"/>
  <c r="B131" i="4"/>
  <c r="C131" i="4"/>
  <c r="B132" i="4"/>
  <c r="C132" i="4"/>
  <c r="B133" i="4"/>
  <c r="C133" i="4"/>
  <c r="B134" i="4"/>
  <c r="C134" i="4"/>
  <c r="B135" i="4"/>
  <c r="C135" i="4"/>
  <c r="B136" i="4"/>
  <c r="C136" i="4"/>
  <c r="B137" i="4"/>
  <c r="C137" i="4"/>
  <c r="B138" i="4"/>
  <c r="C138" i="4"/>
  <c r="B139" i="4"/>
  <c r="C139" i="4"/>
  <c r="B140" i="4"/>
  <c r="C140" i="4"/>
  <c r="B141" i="4"/>
  <c r="C141" i="4"/>
  <c r="B142" i="4"/>
  <c r="C142" i="4"/>
  <c r="B143" i="4"/>
  <c r="C143" i="4"/>
  <c r="B144" i="4"/>
  <c r="C144" i="4"/>
  <c r="B145" i="4"/>
  <c r="C145" i="4"/>
  <c r="B146" i="4"/>
  <c r="C146" i="4"/>
  <c r="B147" i="4"/>
  <c r="C147" i="4"/>
  <c r="B148" i="4"/>
  <c r="C148" i="4"/>
  <c r="B149" i="4"/>
  <c r="C149" i="4"/>
  <c r="B150" i="4"/>
  <c r="C150" i="4"/>
  <c r="B151" i="4"/>
  <c r="C151" i="4"/>
  <c r="B152" i="4"/>
  <c r="C152" i="4"/>
  <c r="B153" i="4"/>
  <c r="C153" i="4"/>
  <c r="B154" i="4"/>
  <c r="C154" i="4"/>
  <c r="B155" i="4"/>
  <c r="C155" i="4"/>
  <c r="B156" i="4"/>
  <c r="C156" i="4"/>
  <c r="B157" i="4"/>
  <c r="C157" i="4"/>
  <c r="B158" i="4"/>
  <c r="C158" i="4"/>
  <c r="B159" i="4"/>
  <c r="C159" i="4"/>
  <c r="B160" i="4"/>
  <c r="C160" i="4"/>
  <c r="B161" i="4"/>
  <c r="C161" i="4"/>
  <c r="B162" i="4"/>
  <c r="C162" i="4"/>
  <c r="C125" i="4"/>
  <c r="B125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C52" i="4"/>
  <c r="B52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C13" i="4"/>
  <c r="B13" i="4"/>
  <c r="G199" i="20" l="1"/>
  <c r="G49" i="20"/>
  <c r="C199" i="20"/>
  <c r="B199" i="20"/>
  <c r="D198" i="20"/>
  <c r="E198" i="20" s="1"/>
  <c r="E197" i="20"/>
  <c r="D197" i="20"/>
  <c r="D196" i="20"/>
  <c r="E196" i="20" s="1"/>
  <c r="D195" i="20"/>
  <c r="E195" i="20" s="1"/>
  <c r="D194" i="20"/>
  <c r="E194" i="20" s="1"/>
  <c r="E193" i="20"/>
  <c r="E192" i="20"/>
  <c r="E191" i="20"/>
  <c r="E190" i="20"/>
  <c r="E189" i="20"/>
  <c r="E188" i="20"/>
  <c r="E187" i="20"/>
  <c r="E186" i="20"/>
  <c r="E185" i="20"/>
  <c r="E184" i="20"/>
  <c r="E183" i="20"/>
  <c r="E182" i="20"/>
  <c r="E181" i="20"/>
  <c r="E180" i="20"/>
  <c r="E179" i="20"/>
  <c r="E178" i="20"/>
  <c r="E177" i="20"/>
  <c r="E176" i="20"/>
  <c r="D174" i="20"/>
  <c r="D173" i="20"/>
  <c r="D172" i="20"/>
  <c r="D171" i="20"/>
  <c r="D170" i="20"/>
  <c r="D169" i="20"/>
  <c r="D168" i="20"/>
  <c r="D167" i="20"/>
  <c r="D164" i="20"/>
  <c r="B164" i="20"/>
  <c r="C163" i="20"/>
  <c r="C165" i="20" s="1"/>
  <c r="B163" i="20"/>
  <c r="D162" i="20"/>
  <c r="D161" i="20"/>
  <c r="D160" i="20"/>
  <c r="D159" i="20"/>
  <c r="C123" i="20"/>
  <c r="B123" i="20"/>
  <c r="C90" i="20"/>
  <c r="B90" i="20"/>
  <c r="C89" i="20"/>
  <c r="B89" i="20"/>
  <c r="D88" i="20"/>
  <c r="D87" i="20"/>
  <c r="D48" i="20"/>
  <c r="E48" i="20" s="1"/>
  <c r="D47" i="20"/>
  <c r="E47" i="20" s="1"/>
  <c r="D46" i="20"/>
  <c r="E46" i="20" s="1"/>
  <c r="D45" i="20"/>
  <c r="E45" i="20" s="1"/>
  <c r="D44" i="20"/>
  <c r="E44" i="20" s="1"/>
  <c r="D43" i="20"/>
  <c r="E43" i="20" s="1"/>
  <c r="D42" i="20"/>
  <c r="E42" i="20" s="1"/>
  <c r="D41" i="20"/>
  <c r="E41" i="20" s="1"/>
  <c r="D40" i="20"/>
  <c r="E40" i="20" s="1"/>
  <c r="D39" i="20"/>
  <c r="E39" i="20" s="1"/>
  <c r="D38" i="20"/>
  <c r="E38" i="20" s="1"/>
  <c r="D37" i="20"/>
  <c r="E37" i="20" s="1"/>
  <c r="D36" i="20"/>
  <c r="E36" i="20" s="1"/>
  <c r="D35" i="20"/>
  <c r="E35" i="20" s="1"/>
  <c r="D34" i="20"/>
  <c r="E34" i="20" s="1"/>
  <c r="D33" i="20"/>
  <c r="E33" i="20" s="1"/>
  <c r="D32" i="20"/>
  <c r="E32" i="20" s="1"/>
  <c r="D31" i="20"/>
  <c r="E31" i="20" s="1"/>
  <c r="D30" i="20"/>
  <c r="E30" i="20" s="1"/>
  <c r="D29" i="20"/>
  <c r="E29" i="20" s="1"/>
  <c r="D28" i="20"/>
  <c r="E28" i="20" s="1"/>
  <c r="D27" i="20"/>
  <c r="E27" i="20" s="1"/>
  <c r="D26" i="20"/>
  <c r="E26" i="20" s="1"/>
  <c r="D25" i="20"/>
  <c r="E25" i="20" s="1"/>
  <c r="D24" i="20"/>
  <c r="E24" i="20" s="1"/>
  <c r="C49" i="20"/>
  <c r="B49" i="20"/>
  <c r="D23" i="20"/>
  <c r="E23" i="20" s="1"/>
  <c r="B165" i="20" l="1"/>
  <c r="D165" i="20"/>
  <c r="B91" i="20"/>
  <c r="C91" i="20"/>
  <c r="C202" i="20" s="1"/>
  <c r="D123" i="20"/>
  <c r="D91" i="20"/>
  <c r="H49" i="20"/>
  <c r="E175" i="20"/>
  <c r="D199" i="20"/>
  <c r="E199" i="20" s="1"/>
  <c r="D49" i="20"/>
  <c r="E49" i="20" s="1"/>
  <c r="D89" i="20"/>
  <c r="D163" i="20"/>
  <c r="H199" i="20" l="1"/>
  <c r="C24" i="19"/>
  <c r="B24" i="19"/>
  <c r="C24" i="18"/>
  <c r="B24" i="18"/>
  <c r="C24" i="14"/>
  <c r="B24" i="14"/>
  <c r="C24" i="12"/>
  <c r="B24" i="12"/>
  <c r="C24" i="11"/>
  <c r="B24" i="11"/>
  <c r="C24" i="10"/>
  <c r="B24" i="10"/>
  <c r="C24" i="9"/>
  <c r="B24" i="9"/>
  <c r="C24" i="8"/>
  <c r="B24" i="8"/>
  <c r="C24" i="7"/>
  <c r="B24" i="7"/>
  <c r="C24" i="5"/>
  <c r="B24" i="5"/>
  <c r="C24" i="3"/>
  <c r="B24" i="3"/>
  <c r="C24" i="2"/>
  <c r="B24" i="2"/>
  <c r="C193" i="13" l="1"/>
  <c r="C192" i="13"/>
  <c r="B193" i="13"/>
  <c r="B192" i="13"/>
  <c r="B163" i="2" l="1"/>
  <c r="B123" i="19"/>
  <c r="C164" i="2" l="1"/>
  <c r="C163" i="2" l="1"/>
  <c r="C164" i="15" l="1"/>
  <c r="C123" i="4" l="1"/>
  <c r="C49" i="2" l="1"/>
  <c r="B199" i="16"/>
  <c r="C199" i="16"/>
  <c r="C199" i="19"/>
  <c r="B199" i="19"/>
  <c r="C164" i="19"/>
  <c r="B164" i="19"/>
  <c r="C163" i="19"/>
  <c r="B163" i="19"/>
  <c r="C123" i="19"/>
  <c r="C90" i="19"/>
  <c r="B90" i="19"/>
  <c r="C89" i="19"/>
  <c r="B89" i="19"/>
  <c r="C49" i="19"/>
  <c r="B49" i="19"/>
  <c r="C199" i="18"/>
  <c r="B199" i="18"/>
  <c r="C164" i="18"/>
  <c r="B164" i="18"/>
  <c r="C163" i="18"/>
  <c r="B163" i="18"/>
  <c r="C123" i="18"/>
  <c r="B123" i="18"/>
  <c r="C90" i="18"/>
  <c r="B90" i="18"/>
  <c r="C89" i="18"/>
  <c r="B89" i="18"/>
  <c r="C49" i="18"/>
  <c r="B49" i="18"/>
  <c r="C199" i="17"/>
  <c r="B199" i="17"/>
  <c r="C164" i="17"/>
  <c r="B164" i="17"/>
  <c r="C163" i="17"/>
  <c r="B163" i="17"/>
  <c r="C123" i="17"/>
  <c r="B123" i="17"/>
  <c r="C90" i="17"/>
  <c r="B90" i="17"/>
  <c r="C89" i="17"/>
  <c r="B89" i="17"/>
  <c r="C164" i="16"/>
  <c r="B164" i="16"/>
  <c r="C163" i="16"/>
  <c r="B163" i="16"/>
  <c r="C123" i="16"/>
  <c r="B123" i="16"/>
  <c r="C90" i="16"/>
  <c r="B90" i="16"/>
  <c r="C89" i="16"/>
  <c r="B89" i="16"/>
  <c r="C49" i="16"/>
  <c r="B49" i="16"/>
  <c r="C199" i="11"/>
  <c r="B91" i="16" l="1"/>
  <c r="B165" i="18"/>
  <c r="B91" i="19"/>
  <c r="C91" i="18"/>
  <c r="C165" i="17"/>
  <c r="B91" i="17"/>
  <c r="C165" i="16"/>
  <c r="C165" i="19"/>
  <c r="B165" i="19"/>
  <c r="C91" i="19"/>
  <c r="B165" i="17"/>
  <c r="C91" i="17"/>
  <c r="B91" i="18"/>
  <c r="C165" i="18"/>
  <c r="B165" i="16"/>
  <c r="C91" i="16"/>
  <c r="C202" i="18" l="1"/>
  <c r="C202" i="19"/>
  <c r="C202" i="16"/>
  <c r="C199" i="15"/>
  <c r="B199" i="15"/>
  <c r="B164" i="15"/>
  <c r="C163" i="15"/>
  <c r="B163" i="15"/>
  <c r="C123" i="15"/>
  <c r="B123" i="15"/>
  <c r="C90" i="15"/>
  <c r="B90" i="15"/>
  <c r="C89" i="15"/>
  <c r="B89" i="15"/>
  <c r="C49" i="15"/>
  <c r="B49" i="15"/>
  <c r="C199" i="14"/>
  <c r="B199" i="14"/>
  <c r="C164" i="14"/>
  <c r="B164" i="14"/>
  <c r="C163" i="14"/>
  <c r="B163" i="14"/>
  <c r="C123" i="14"/>
  <c r="B123" i="14"/>
  <c r="C90" i="14"/>
  <c r="B90" i="14"/>
  <c r="C89" i="14"/>
  <c r="B89" i="14"/>
  <c r="B49" i="14"/>
  <c r="C199" i="13"/>
  <c r="B199" i="13"/>
  <c r="C164" i="13"/>
  <c r="B164" i="13"/>
  <c r="C163" i="13"/>
  <c r="B163" i="13"/>
  <c r="C123" i="13"/>
  <c r="B123" i="13"/>
  <c r="C90" i="13"/>
  <c r="B90" i="13"/>
  <c r="C89" i="13"/>
  <c r="B89" i="13"/>
  <c r="C49" i="13"/>
  <c r="B49" i="13"/>
  <c r="C199" i="12"/>
  <c r="B199" i="12"/>
  <c r="C164" i="12"/>
  <c r="B164" i="12"/>
  <c r="C163" i="12"/>
  <c r="B163" i="12"/>
  <c r="C123" i="12"/>
  <c r="B123" i="12"/>
  <c r="C90" i="12"/>
  <c r="B90" i="12"/>
  <c r="C89" i="12"/>
  <c r="B89" i="12"/>
  <c r="C49" i="12"/>
  <c r="B49" i="12"/>
  <c r="B199" i="11"/>
  <c r="C164" i="11"/>
  <c r="B164" i="11"/>
  <c r="C163" i="11"/>
  <c r="B163" i="11"/>
  <c r="C123" i="11"/>
  <c r="B123" i="11"/>
  <c r="C90" i="11"/>
  <c r="B90" i="11"/>
  <c r="C89" i="11"/>
  <c r="B89" i="11"/>
  <c r="C49" i="11"/>
  <c r="B49" i="11"/>
  <c r="C199" i="10"/>
  <c r="B199" i="10"/>
  <c r="C164" i="10"/>
  <c r="B164" i="10"/>
  <c r="C163" i="10"/>
  <c r="B163" i="10"/>
  <c r="C123" i="10"/>
  <c r="B123" i="10"/>
  <c r="C90" i="10"/>
  <c r="B90" i="10"/>
  <c r="C89" i="10"/>
  <c r="B89" i="10"/>
  <c r="C49" i="10"/>
  <c r="B49" i="10"/>
  <c r="C199" i="9"/>
  <c r="B199" i="9"/>
  <c r="C164" i="9"/>
  <c r="B164" i="9"/>
  <c r="C163" i="9"/>
  <c r="B163" i="9"/>
  <c r="C123" i="9"/>
  <c r="B123" i="9"/>
  <c r="C90" i="9"/>
  <c r="B90" i="9"/>
  <c r="C89" i="9"/>
  <c r="B89" i="9"/>
  <c r="C49" i="9"/>
  <c r="B49" i="9"/>
  <c r="C199" i="8"/>
  <c r="B199" i="8"/>
  <c r="C164" i="8"/>
  <c r="B164" i="8"/>
  <c r="C163" i="8"/>
  <c r="B163" i="8"/>
  <c r="C123" i="8"/>
  <c r="B123" i="8"/>
  <c r="C90" i="8"/>
  <c r="B90" i="8"/>
  <c r="C89" i="8"/>
  <c r="B89" i="8"/>
  <c r="C49" i="8"/>
  <c r="B49" i="8"/>
  <c r="C199" i="7"/>
  <c r="B199" i="7"/>
  <c r="C164" i="7"/>
  <c r="B164" i="7"/>
  <c r="C163" i="7"/>
  <c r="B163" i="7"/>
  <c r="C123" i="7"/>
  <c r="B123" i="7"/>
  <c r="C90" i="7"/>
  <c r="B90" i="7"/>
  <c r="C89" i="7"/>
  <c r="B89" i="7"/>
  <c r="C49" i="7"/>
  <c r="B49" i="7"/>
  <c r="C199" i="6"/>
  <c r="B199" i="6"/>
  <c r="C164" i="6"/>
  <c r="B164" i="6"/>
  <c r="C163" i="6"/>
  <c r="B163" i="6"/>
  <c r="C123" i="6"/>
  <c r="B123" i="6"/>
  <c r="C90" i="6"/>
  <c r="B90" i="6"/>
  <c r="C89" i="6"/>
  <c r="B89" i="6"/>
  <c r="C49" i="6"/>
  <c r="B49" i="6"/>
  <c r="C199" i="5"/>
  <c r="B199" i="5"/>
  <c r="C164" i="5"/>
  <c r="B164" i="5"/>
  <c r="C163" i="5"/>
  <c r="B163" i="5"/>
  <c r="C123" i="5"/>
  <c r="B123" i="5"/>
  <c r="C90" i="5"/>
  <c r="B90" i="5"/>
  <c r="C89" i="5"/>
  <c r="B89" i="5"/>
  <c r="C49" i="5"/>
  <c r="B49" i="5"/>
  <c r="B165" i="6" l="1"/>
  <c r="B165" i="9"/>
  <c r="C165" i="6"/>
  <c r="C165" i="9"/>
  <c r="B165" i="15"/>
  <c r="C91" i="15"/>
  <c r="C165" i="14"/>
  <c r="B165" i="13"/>
  <c r="C91" i="13"/>
  <c r="C165" i="12"/>
  <c r="B91" i="12"/>
  <c r="C91" i="11"/>
  <c r="C165" i="10"/>
  <c r="B165" i="10"/>
  <c r="C91" i="9"/>
  <c r="B91" i="9"/>
  <c r="C165" i="8"/>
  <c r="B165" i="8"/>
  <c r="C91" i="7"/>
  <c r="B91" i="7"/>
  <c r="B91" i="6"/>
  <c r="C91" i="5"/>
  <c r="B91" i="5"/>
  <c r="C165" i="15"/>
  <c r="B91" i="15"/>
  <c r="B165" i="14"/>
  <c r="C91" i="14"/>
  <c r="C165" i="13"/>
  <c r="B91" i="13"/>
  <c r="B165" i="12"/>
  <c r="C91" i="12"/>
  <c r="C165" i="11"/>
  <c r="B165" i="11"/>
  <c r="C91" i="10"/>
  <c r="B91" i="10"/>
  <c r="C91" i="8"/>
  <c r="B91" i="8"/>
  <c r="C165" i="7"/>
  <c r="B165" i="7"/>
  <c r="C91" i="6"/>
  <c r="C165" i="5"/>
  <c r="B165" i="5"/>
  <c r="B91" i="14"/>
  <c r="B91" i="11"/>
  <c r="C202" i="9" l="1"/>
  <c r="C202" i="6"/>
  <c r="C202" i="12"/>
  <c r="C202" i="10"/>
  <c r="C202" i="15"/>
  <c r="C202" i="13"/>
  <c r="C202" i="11"/>
  <c r="C202" i="8"/>
  <c r="C202" i="7"/>
  <c r="C202" i="5"/>
  <c r="C199" i="4"/>
  <c r="B199" i="4"/>
  <c r="C164" i="4"/>
  <c r="B164" i="4"/>
  <c r="C163" i="4"/>
  <c r="B163" i="4"/>
  <c r="B123" i="4"/>
  <c r="C90" i="4"/>
  <c r="B90" i="4"/>
  <c r="C89" i="4"/>
  <c r="B89" i="4"/>
  <c r="C199" i="3"/>
  <c r="B199" i="3"/>
  <c r="C164" i="3"/>
  <c r="B164" i="3"/>
  <c r="C163" i="3"/>
  <c r="B163" i="3"/>
  <c r="C123" i="3"/>
  <c r="B123" i="3"/>
  <c r="C90" i="3"/>
  <c r="B90" i="3"/>
  <c r="C89" i="3"/>
  <c r="B89" i="3"/>
  <c r="C49" i="3"/>
  <c r="B49" i="3"/>
  <c r="C165" i="4" l="1"/>
  <c r="C91" i="4"/>
  <c r="B165" i="4"/>
  <c r="B91" i="4"/>
  <c r="C165" i="3"/>
  <c r="B165" i="3"/>
  <c r="B91" i="3"/>
  <c r="C91" i="3"/>
  <c r="C199" i="2"/>
  <c r="B199" i="2"/>
  <c r="C202" i="3" l="1"/>
  <c r="B49" i="2"/>
  <c r="B164" i="2" l="1"/>
  <c r="C165" i="2"/>
  <c r="C123" i="2"/>
  <c r="B123" i="2"/>
  <c r="C90" i="2"/>
  <c r="B90" i="2"/>
  <c r="C89" i="2"/>
  <c r="B89" i="2"/>
  <c r="B91" i="2" l="1"/>
  <c r="B165" i="2"/>
  <c r="C91" i="2"/>
  <c r="C202" i="2" l="1"/>
  <c r="C49" i="14" l="1"/>
  <c r="C202" i="14" s="1"/>
  <c r="B49" i="17" l="1"/>
  <c r="B49" i="4"/>
  <c r="C49" i="17"/>
  <c r="C202" i="17" s="1"/>
  <c r="C202" i="4" s="1"/>
  <c r="C49" i="4" l="1"/>
</calcChain>
</file>

<file path=xl/sharedStrings.xml><?xml version="1.0" encoding="utf-8"?>
<sst xmlns="http://schemas.openxmlformats.org/spreadsheetml/2006/main" count="3880" uniqueCount="103">
  <si>
    <t>УТВЕРЖДЕНО</t>
  </si>
  <si>
    <t>Протоколом заседания комиссии</t>
  </si>
  <si>
    <t xml:space="preserve">ОБЪЕМЫ МЕДИЦИНСКОЙ ПОМОЩИ </t>
  </si>
  <si>
    <t xml:space="preserve">ПО ОБЕСПЕЧЕНИЮ ГОСУДАРСТВЕННЫХ ГАРАНТИЙ ОКАЗАНИЯ </t>
  </si>
  <si>
    <t>ГРАЖДАНАМ РОССИЙСКОЙ ФЕДЕРАЦИИ НА ТЕРРИТОРИИ ЛИПЕЦКОЙ ОБЛАСТИ</t>
  </si>
  <si>
    <t>Число медицинских услуг (случаев, посещений, обращений, вызовов)</t>
  </si>
  <si>
    <t>Общая стоимость лечения, тыс.руб.</t>
  </si>
  <si>
    <t>Кардиология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</si>
  <si>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</si>
  <si>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</si>
  <si>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</si>
  <si>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</si>
  <si>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</si>
  <si>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</si>
  <si>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</si>
  <si>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</si>
  <si>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</si>
  <si>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</si>
  <si>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Травматология и ортопедия (травматологические койки)</t>
  </si>
  <si>
    <t>Травматология и ортопедия (ортопедические койки)</t>
  </si>
  <si>
    <t>Нейрохирургия</t>
  </si>
  <si>
    <t>Хирургия (комбустиология)</t>
  </si>
  <si>
    <t>Челюстно - лицевая хирургия, стоматология</t>
  </si>
  <si>
    <t>Торакальная хирургия</t>
  </si>
  <si>
    <t>Колопроктология</t>
  </si>
  <si>
    <t>Сердечно-сосудистая хирургия (кардиохирургические койки)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</si>
  <si>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</si>
  <si>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</si>
  <si>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</si>
  <si>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</si>
  <si>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</si>
  <si>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</si>
  <si>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</si>
  <si>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</si>
  <si>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беременности, койки сестринского ухода)</t>
  </si>
  <si>
    <t>Медицинская реабилитация</t>
  </si>
  <si>
    <t>Всего по ТПОМС</t>
  </si>
  <si>
    <t>Хирургия</t>
  </si>
  <si>
    <t>Урология</t>
  </si>
  <si>
    <t>Травматология и ортопедия</t>
  </si>
  <si>
    <t>Онкология</t>
  </si>
  <si>
    <t>Дерматология</t>
  </si>
  <si>
    <t>Психиатрия</t>
  </si>
  <si>
    <t>Фтизиатрия</t>
  </si>
  <si>
    <t>Венерология</t>
  </si>
  <si>
    <t>Всего по базовой программе ОМС</t>
  </si>
  <si>
    <t>Всего по профилям не входящим в базовую программу ОМС</t>
  </si>
  <si>
    <t>Сердечно-сосудистая хирургия</t>
  </si>
  <si>
    <t>Скорая медицинская помощь (вызовы)</t>
  </si>
  <si>
    <t>в т.ч. по профилям не входящим в базовую программу ОМС</t>
  </si>
  <si>
    <t>ИТОГО по медицинской организации</t>
  </si>
  <si>
    <t>Сердечно-сосудистая хирургия (койки сосудистой хирургии)</t>
  </si>
  <si>
    <t xml:space="preserve">Хирургия </t>
  </si>
  <si>
    <t xml:space="preserve">Урология </t>
  </si>
  <si>
    <t>Неврологические для больных с острым нарушением мозгового кровообращения</t>
  </si>
  <si>
    <t>Токсикология</t>
  </si>
  <si>
    <t>Гериатрия</t>
  </si>
  <si>
    <t>Челюстно-лицевая хирургия, стоматология</t>
  </si>
  <si>
    <t>Логопедия</t>
  </si>
  <si>
    <t>Психология</t>
  </si>
  <si>
    <t>Профпатология</t>
  </si>
  <si>
    <t>МГК</t>
  </si>
  <si>
    <t>Виды и условия оказания медицинской помощи</t>
  </si>
  <si>
    <t>Специализированная медицинская помощь в стационарных условиях</t>
  </si>
  <si>
    <t>по неотложной медицинской помощи</t>
  </si>
  <si>
    <t>в связи с заболеваниями</t>
  </si>
  <si>
    <t>Медицинская помощь в амбулаторных условиях, в том числе:</t>
  </si>
  <si>
    <t>Кариологические для больных с острым инфарктом миокарда</t>
  </si>
  <si>
    <t>Медицинская помощь в условиях дневных стационаров</t>
  </si>
  <si>
    <t>Урология (детская урология-андрология)</t>
  </si>
  <si>
    <t>Хирургия (абдоминальная, трансплантация, органов и (или) тканей, костного мозга, пластическая хирургия)</t>
  </si>
  <si>
    <t>ГУЗ "Грязинская ЦРБ"</t>
  </si>
  <si>
    <t>ГУЗ «Данковская межрайонная больница»</t>
  </si>
  <si>
    <t>ГУЗ «Добринская межрайонная больница»</t>
  </si>
  <si>
    <t>ГУЗ «Добровская районная больница»</t>
  </si>
  <si>
    <t>ГУЗ «Долгоруковская районная больница»</t>
  </si>
  <si>
    <t>ГУЗ «Елецкая районная больница»</t>
  </si>
  <si>
    <t>ГУЗ «Задонская межрайонная больница»</t>
  </si>
  <si>
    <t>ГУЗ «Измалковская районная больница»</t>
  </si>
  <si>
    <t>ГУЗ «Краснинская районная больница»</t>
  </si>
  <si>
    <t>ГУЗ «Лебедянская межрайонная больница»</t>
  </si>
  <si>
    <t>ГУЗ «Лев-Толстовская районная больница»</t>
  </si>
  <si>
    <t>ГУЗ «Липецкая районная больница»</t>
  </si>
  <si>
    <t>ГУЗ «Становлянская районная больница»</t>
  </si>
  <si>
    <t>ГУЗ «Тербунская межрайонная больница»</t>
  </si>
  <si>
    <t>ГУЗ «Усманская межрайонная больница»</t>
  </si>
  <si>
    <t>ГУЗ «Хлевенская районная больница»</t>
  </si>
  <si>
    <t>ГУЗ «Чаплыгинская районная больница»</t>
  </si>
  <si>
    <t>Патолого-анатомическая служба</t>
  </si>
  <si>
    <t xml:space="preserve"> БЕСПЛАТНОЙ МЕДИЦИНСКОЙ ПОМОЩИ НА 2019 ГОД</t>
  </si>
  <si>
    <t>по разработке ТП ОМС от 25.12.2018 № 113</t>
  </si>
  <si>
    <t>Психотерапия</t>
  </si>
  <si>
    <t>* в т.ч.диспансеризация</t>
  </si>
  <si>
    <t>** в т.ч.проф.мед.осмотры</t>
  </si>
  <si>
    <t xml:space="preserve"> с профилактическими и иными целями *,**</t>
  </si>
  <si>
    <t>по разработке ТП ОМС от 29.05.2019 № 119</t>
  </si>
  <si>
    <t>Ст-ть ед-цы, руб.</t>
  </si>
  <si>
    <t>Пониж.k</t>
  </si>
  <si>
    <t>К-во случ.</t>
  </si>
  <si>
    <t>Сумма, тыс.руб.</t>
  </si>
  <si>
    <t>по разработке ТП ОМС от 20.06.2019 № 120</t>
  </si>
  <si>
    <t>по разработке ТП ОМС от 27.06.2019 № 121</t>
  </si>
  <si>
    <t>ГУЗ «Воловская районная больница»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</si>
</sst>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7" fillId="9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02">
    <xf numFmtId="0" fontId="0" fillId="0" borderId="0" xfId="0"/>
    <xf numFmtId="0" fontId="2" fillId="0" borderId="0" xfId="1" applyFont="1" applyFill="1" applyAlignment="1">
      <alignment vertical="center" wrapText="1"/>
    </xf>
    <xf numFmtId="3" fontId="2" fillId="0" borderId="0" xfId="1" applyNumberFormat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2" fillId="34" borderId="1" xfId="1" applyFont="1" applyFill="1" applyBorder="1" applyAlignment="1">
      <alignment vertical="center" wrapText="1"/>
    </xf>
    <xf numFmtId="3" fontId="2" fillId="34" borderId="1" xfId="1" applyNumberFormat="1" applyFont="1" applyFill="1" applyBorder="1" applyAlignment="1">
      <alignment horizontal="center" vertical="center" wrapText="1"/>
    </xf>
    <xf numFmtId="164" fontId="24" fillId="34" borderId="1" xfId="0" applyNumberFormat="1" applyFont="1" applyFill="1" applyBorder="1" applyAlignment="1">
      <alignment horizontal="center" vertical="center"/>
    </xf>
    <xf numFmtId="0" fontId="3" fillId="34" borderId="1" xfId="1" applyFont="1" applyFill="1" applyBorder="1" applyAlignment="1">
      <alignment horizontal="left" vertical="center" wrapText="1"/>
    </xf>
    <xf numFmtId="3" fontId="3" fillId="34" borderId="1" xfId="1" applyNumberFormat="1" applyFont="1" applyFill="1" applyBorder="1" applyAlignment="1">
      <alignment horizontal="center" vertical="center" wrapText="1"/>
    </xf>
    <xf numFmtId="164" fontId="3" fillId="34" borderId="1" xfId="1" applyNumberFormat="1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wrapText="1"/>
    </xf>
    <xf numFmtId="164" fontId="2" fillId="34" borderId="1" xfId="1" applyNumberFormat="1" applyFont="1" applyFill="1" applyBorder="1" applyAlignment="1">
      <alignment horizontal="center" vertical="center" wrapText="1"/>
    </xf>
    <xf numFmtId="0" fontId="4" fillId="34" borderId="1" xfId="0" applyFont="1" applyFill="1" applyBorder="1" applyAlignment="1">
      <alignment wrapText="1"/>
    </xf>
    <xf numFmtId="0" fontId="4" fillId="34" borderId="1" xfId="1" applyFont="1" applyFill="1" applyBorder="1" applyAlignment="1">
      <alignment horizontal="left" vertical="center" wrapText="1"/>
    </xf>
    <xf numFmtId="3" fontId="4" fillId="34" borderId="1" xfId="1" applyNumberFormat="1" applyFont="1" applyFill="1" applyBorder="1" applyAlignment="1">
      <alignment horizontal="center" vertical="center" wrapText="1"/>
    </xf>
    <xf numFmtId="164" fontId="4" fillId="34" borderId="1" xfId="1" applyNumberFormat="1" applyFont="1" applyFill="1" applyBorder="1" applyAlignment="1">
      <alignment horizontal="center" vertical="center" wrapText="1"/>
    </xf>
    <xf numFmtId="0" fontId="2" fillId="34" borderId="1" xfId="1" applyFont="1" applyFill="1" applyBorder="1" applyAlignment="1">
      <alignment horizontal="center" vertical="center" wrapText="1"/>
    </xf>
    <xf numFmtId="0" fontId="4" fillId="34" borderId="4" xfId="0" applyFont="1" applyFill="1" applyBorder="1" applyAlignment="1">
      <alignment wrapText="1"/>
    </xf>
    <xf numFmtId="0" fontId="3" fillId="34" borderId="1" xfId="1" applyFont="1" applyFill="1" applyBorder="1" applyAlignment="1">
      <alignment vertical="center" wrapText="1"/>
    </xf>
    <xf numFmtId="3" fontId="4" fillId="34" borderId="1" xfId="1" applyNumberFormat="1" applyFont="1" applyFill="1" applyBorder="1" applyAlignment="1">
      <alignment horizontal="left" vertical="center" wrapText="1"/>
    </xf>
    <xf numFmtId="0" fontId="6" fillId="34" borderId="1" xfId="1" applyFont="1" applyFill="1" applyBorder="1" applyAlignment="1">
      <alignment vertical="center" wrapText="1"/>
    </xf>
    <xf numFmtId="164" fontId="6" fillId="34" borderId="1" xfId="1" applyNumberFormat="1" applyFont="1" applyFill="1" applyBorder="1" applyAlignment="1">
      <alignment horizontal="center" vertical="center" wrapText="1"/>
    </xf>
    <xf numFmtId="0" fontId="2" fillId="34" borderId="0" xfId="1" applyFont="1" applyFill="1" applyAlignment="1">
      <alignment vertical="center" wrapText="1"/>
    </xf>
    <xf numFmtId="0" fontId="5" fillId="34" borderId="0" xfId="1" applyFont="1" applyFill="1" applyAlignment="1">
      <alignment vertical="center" wrapText="1"/>
    </xf>
    <xf numFmtId="3" fontId="2" fillId="34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3" fontId="24" fillId="34" borderId="1" xfId="0" applyNumberFormat="1" applyFont="1" applyFill="1" applyBorder="1" applyAlignment="1">
      <alignment horizontal="center" vertical="center" wrapText="1"/>
    </xf>
    <xf numFmtId="165" fontId="24" fillId="34" borderId="1" xfId="0" applyNumberFormat="1" applyFont="1" applyFill="1" applyBorder="1" applyAlignment="1">
      <alignment horizontal="center" vertical="center" wrapText="1"/>
    </xf>
    <xf numFmtId="165" fontId="24" fillId="34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5" fillId="0" borderId="1" xfId="1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64" fontId="25" fillId="2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0" fontId="3" fillId="34" borderId="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center" wrapText="1"/>
    </xf>
    <xf numFmtId="164" fontId="4" fillId="0" borderId="16" xfId="1" applyNumberFormat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0" borderId="1" xfId="1" applyNumberFormat="1" applyFont="1" applyFill="1" applyBorder="1" applyAlignment="1">
      <alignment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4" borderId="1" xfId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34" borderId="1" xfId="1" applyFont="1" applyFill="1" applyBorder="1" applyAlignment="1">
      <alignment horizontal="center" vertical="center" wrapText="1"/>
    </xf>
    <xf numFmtId="0" fontId="3" fillId="34" borderId="16" xfId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right" vertical="center" wrapText="1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6"/>
  <sheetViews>
    <sheetView view="pageBreakPreview" topLeftCell="A4" zoomScaleNormal="100" zoomScaleSheetLayoutView="100" workbookViewId="0">
      <pane xSplit="1" ySplit="9" topLeftCell="B193" activePane="bottomRight" state="frozen"/>
      <selection sqref="A1:XFD1048576"/>
      <selection pane="topRight" sqref="A1:XFD1048576"/>
      <selection pane="bottomLeft" sqref="A1:XFD1048576"/>
      <selection pane="bottomRight" activeCell="B207" sqref="B207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4" width="10.42578125" style="1" customWidth="1"/>
    <col min="5" max="16384" width="9.140625" style="1"/>
  </cols>
  <sheetData>
    <row r="1" spans="1:4" x14ac:dyDescent="0.25">
      <c r="A1" s="91" t="s">
        <v>0</v>
      </c>
      <c r="B1" s="91"/>
      <c r="C1" s="91"/>
    </row>
    <row r="2" spans="1:4" x14ac:dyDescent="0.25">
      <c r="A2" s="91" t="s">
        <v>1</v>
      </c>
      <c r="B2" s="91"/>
      <c r="C2" s="91"/>
    </row>
    <row r="3" spans="1:4" x14ac:dyDescent="0.25">
      <c r="A3" s="61" t="s">
        <v>90</v>
      </c>
      <c r="B3" s="61"/>
      <c r="C3" s="61"/>
    </row>
    <row r="4" spans="1:4" x14ac:dyDescent="0.25">
      <c r="A4" s="90" t="s">
        <v>2</v>
      </c>
      <c r="B4" s="90"/>
      <c r="C4" s="90"/>
    </row>
    <row r="5" spans="1:4" x14ac:dyDescent="0.25">
      <c r="A5" s="92"/>
      <c r="B5" s="92"/>
      <c r="C5" s="92"/>
    </row>
    <row r="6" spans="1:4" x14ac:dyDescent="0.25">
      <c r="A6" s="90" t="s">
        <v>3</v>
      </c>
      <c r="B6" s="90"/>
      <c r="C6" s="90"/>
    </row>
    <row r="7" spans="1:4" x14ac:dyDescent="0.25">
      <c r="A7" s="90" t="s">
        <v>4</v>
      </c>
      <c r="B7" s="90"/>
      <c r="C7" s="90"/>
    </row>
    <row r="8" spans="1:4" x14ac:dyDescent="0.25">
      <c r="A8" s="90" t="s">
        <v>89</v>
      </c>
      <c r="B8" s="90"/>
      <c r="C8" s="90"/>
    </row>
    <row r="9" spans="1:4" ht="15.75" thickBot="1" x14ac:dyDescent="0.3"/>
    <row r="10" spans="1:4" ht="90" x14ac:dyDescent="0.25">
      <c r="A10" s="10" t="s">
        <v>62</v>
      </c>
      <c r="B10" s="11" t="s">
        <v>5</v>
      </c>
      <c r="C10" s="67" t="s">
        <v>6</v>
      </c>
      <c r="D10" s="23" t="s">
        <v>96</v>
      </c>
    </row>
    <row r="11" spans="1:4" x14ac:dyDescent="0.25">
      <c r="A11" s="12">
        <v>1</v>
      </c>
      <c r="B11" s="5">
        <v>2</v>
      </c>
      <c r="C11" s="68">
        <v>3</v>
      </c>
      <c r="D11" s="23"/>
    </row>
    <row r="12" spans="1:4" x14ac:dyDescent="0.25">
      <c r="A12" s="93" t="s">
        <v>63</v>
      </c>
      <c r="B12" s="94"/>
      <c r="C12" s="95"/>
      <c r="D12" s="23"/>
    </row>
    <row r="13" spans="1:4" x14ac:dyDescent="0.25">
      <c r="A13" s="13" t="s">
        <v>7</v>
      </c>
      <c r="B13" s="4">
        <f>Грязи!B13+Волово!B13+Данков!B13+Добринка!B13+Доброе!B13+Долгор!B13+Елец!B13+Задонск!B13+Измалк!B13+Красное!B13+Лебедянь!B13+'Л-Толст.'!B13+Липецк!B13+Станов!B13+Тербуны!B13+Усмань!B13+Хлевное!B13+Чаплыгин!B13</f>
        <v>3201</v>
      </c>
      <c r="C13" s="24">
        <f>Грязи!C13+Волово!C13+Данков!C13+Добринка!C13+Доброе!C13+Долгор!C13+Елец!C13+Задонск!C13+Измалк!C13+Красное!C13+Лебедянь!C13+'Л-Толст.'!C13+Липецк!C13+Станов!C13+Тербуны!C13+Усмань!C13+Хлевное!C13+Чаплыгин!C13</f>
        <v>56807.700000000004</v>
      </c>
      <c r="D13" s="23"/>
    </row>
    <row r="14" spans="1:4" x14ac:dyDescent="0.25">
      <c r="A14" s="13" t="s">
        <v>67</v>
      </c>
      <c r="B14" s="4">
        <f>Грязи!B14+Волово!B14+Данков!B14+Добринка!B14+Доброе!B14+Долгор!B14+Елец!B14+Задонск!B14+Измалк!B14+Красное!B14+Лебедянь!B14+'Л-Толст.'!B14+Липецк!B14+Станов!B14+Тербуны!B14+Усмань!B14+Хлевное!B14+Чаплыгин!B14</f>
        <v>920</v>
      </c>
      <c r="C14" s="24">
        <f>Грязи!C14+Волово!C14+Данков!C14+Добринка!C14+Доброе!C14+Долгор!C14+Елец!C14+Задонск!C14+Измалк!C14+Красное!C14+Лебедянь!C14+'Л-Толст.'!C14+Липецк!C14+Станов!C14+Тербуны!C14+Усмань!C14+Хлевное!C14+Чаплыгин!C14</f>
        <v>21566.7</v>
      </c>
      <c r="D14" s="23"/>
    </row>
    <row r="15" spans="1:4" x14ac:dyDescent="0.25">
      <c r="A15" s="13" t="s">
        <v>8</v>
      </c>
      <c r="B15" s="4">
        <f>Грязи!B15+Волово!B15+Данков!B15+Добринка!B15+Доброе!B15+Долгор!B15+Елец!B15+Задонск!B15+Измалк!B15+Красное!B15+Лебедянь!B15+'Л-Толст.'!B15+Липецк!B15+Станов!B15+Тербуны!B15+Усмань!B15+Хлевное!B15+Чаплыгин!B15</f>
        <v>0</v>
      </c>
      <c r="C15" s="24">
        <f>Грязи!C15+Волово!C15+Данков!C15+Добринка!C15+Доброе!C15+Долгор!C15+Елец!C15+Задонск!C15+Измалк!C15+Красное!C15+Лебедянь!C15+'Л-Толст.'!C15+Липецк!C15+Станов!C15+Тербуны!C15+Усмань!C15+Хлевное!C15+Чаплыгин!C15</f>
        <v>0</v>
      </c>
      <c r="D15" s="23"/>
    </row>
    <row r="16" spans="1:4" x14ac:dyDescent="0.25">
      <c r="A16" s="13" t="s">
        <v>56</v>
      </c>
      <c r="B16" s="4">
        <f>Грязи!B16+Волово!B16+Данков!B16+Добринка!B16+Доброе!B16+Долгор!B16+Елец!B16+Задонск!B16+Измалк!B16+Красное!B16+Лебедянь!B16+'Л-Толст.'!B16+Липецк!B16+Станов!B16+Тербуны!B16+Усмань!B16+Хлевное!B16+Чаплыгин!B16</f>
        <v>184</v>
      </c>
      <c r="C16" s="24">
        <f>Грязи!C16+Волово!C16+Данков!C16+Добринка!C16+Доброе!C16+Долгор!C16+Елец!C16+Задонск!C16+Измалк!C16+Красное!C16+Лебедянь!C16+'Л-Толст.'!C16+Липецк!C16+Станов!C16+Тербуны!C16+Усмань!C16+Хлевное!C16+Чаплыгин!C16</f>
        <v>6165.5</v>
      </c>
      <c r="D16" s="23"/>
    </row>
    <row r="17" spans="1:4" x14ac:dyDescent="0.25">
      <c r="A17" s="13" t="s">
        <v>9</v>
      </c>
      <c r="B17" s="4">
        <f>Грязи!B17+Волово!B17+Данков!B17+Добринка!B17+Доброе!B17+Долгор!B17+Елец!B17+Задонск!B17+Измалк!B17+Красное!B17+Лебедянь!B17+'Л-Толст.'!B17+Липецк!B17+Станов!B17+Тербуны!B17+Усмань!B17+Хлевное!B17+Чаплыгин!B17</f>
        <v>0</v>
      </c>
      <c r="C17" s="24">
        <f>Грязи!C17+Волово!C17+Данков!C17+Добринка!C17+Доброе!C17+Долгор!C17+Елец!C17+Задонск!C17+Измалк!C17+Красное!C17+Лебедянь!C17+'Л-Толст.'!C17+Липецк!C17+Станов!C17+Тербуны!C17+Усмань!C17+Хлевное!C17+Чаплыгин!C17</f>
        <v>0</v>
      </c>
      <c r="D17" s="23"/>
    </row>
    <row r="18" spans="1:4" x14ac:dyDescent="0.25">
      <c r="A18" s="13" t="s">
        <v>10</v>
      </c>
      <c r="B18" s="4">
        <f>Грязи!B18+Волово!B18+Данков!B18+Добринка!B18+Доброе!B18+Долгор!B18+Елец!B18+Задонск!B18+Измалк!B18+Красное!B18+Лебедянь!B18+'Л-Толст.'!B18+Липецк!B18+Станов!B18+Тербуны!B18+Усмань!B18+Хлевное!B18+Чаплыгин!B18</f>
        <v>0</v>
      </c>
      <c r="C18" s="24">
        <f>Грязи!C18+Волово!C18+Данков!C18+Добринка!C18+Доброе!C18+Долгор!C18+Елец!C18+Задонск!C18+Измалк!C18+Красное!C18+Лебедянь!C18+'Л-Толст.'!C18+Липецк!C18+Станов!C18+Тербуны!C18+Усмань!C18+Хлевное!C18+Чаплыгин!C18</f>
        <v>0</v>
      </c>
      <c r="D18" s="23"/>
    </row>
    <row r="19" spans="1:4" x14ac:dyDescent="0.25">
      <c r="A19" s="13" t="s">
        <v>11</v>
      </c>
      <c r="B19" s="4">
        <f>Грязи!B19+Волово!B19+Данков!B19+Добринка!B19+Доброе!B19+Долгор!B19+Елец!B19+Задонск!B19+Измалк!B19+Красное!B19+Лебедянь!B19+'Л-Толст.'!B19+Липецк!B19+Станов!B19+Тербуны!B19+Усмань!B19+Хлевное!B19+Чаплыгин!B19</f>
        <v>85</v>
      </c>
      <c r="C19" s="24">
        <f>Грязи!C19+Волово!C19+Данков!C19+Добринка!C19+Доброе!C19+Долгор!C19+Елец!C19+Задонск!C19+Измалк!C19+Красное!C19+Лебедянь!C19+'Л-Толст.'!C19+Липецк!C19+Станов!C19+Тербуны!C19+Усмань!C19+Хлевное!C19+Чаплыгин!C19</f>
        <v>2175.3000000000002</v>
      </c>
      <c r="D19" s="23"/>
    </row>
    <row r="20" spans="1:4" x14ac:dyDescent="0.25">
      <c r="A20" s="13" t="s">
        <v>12</v>
      </c>
      <c r="B20" s="4">
        <f>Грязи!B20+Волово!B20+Данков!B20+Добринка!B20+Доброе!B20+Долгор!B20+Елец!B20+Задонск!B20+Измалк!B20+Красное!B20+Лебедянь!B20+'Л-Толст.'!B20+Липецк!B20+Станов!B20+Тербуны!B20+Усмань!B20+Хлевное!B20+Чаплыгин!B20</f>
        <v>0</v>
      </c>
      <c r="C20" s="24">
        <f>Грязи!C20+Волово!C20+Данков!C20+Добринка!C20+Доброе!C20+Долгор!C20+Елец!C20+Задонск!C20+Измалк!C20+Красное!C20+Лебедянь!C20+'Л-Толст.'!C20+Липецк!C20+Станов!C20+Тербуны!C20+Усмань!C20+Хлевное!C20+Чаплыгин!C20</f>
        <v>0</v>
      </c>
      <c r="D20" s="23"/>
    </row>
    <row r="21" spans="1:4" x14ac:dyDescent="0.25">
      <c r="A21" s="13" t="s">
        <v>13</v>
      </c>
      <c r="B21" s="4">
        <f>Грязи!B21+Волово!B21+Данков!B21+Добринка!B21+Доброе!B21+Долгор!B21+Елец!B21+Задонск!B21+Измалк!B21+Красное!B21+Лебедянь!B21+'Л-Толст.'!B21+Липецк!B21+Станов!B21+Тербуны!B21+Усмань!B21+Хлевное!B21+Чаплыгин!B21</f>
        <v>0</v>
      </c>
      <c r="C21" s="24">
        <f>Грязи!C21+Волово!C21+Данков!C21+Добринка!C21+Доброе!C21+Долгор!C21+Елец!C21+Задонск!C21+Измалк!C21+Красное!C21+Лебедянь!C21+'Л-Толст.'!C21+Липецк!C21+Станов!C21+Тербуны!C21+Усмань!C21+Хлевное!C21+Чаплыгин!C21</f>
        <v>0</v>
      </c>
      <c r="D21" s="23"/>
    </row>
    <row r="22" spans="1:4" x14ac:dyDescent="0.25">
      <c r="A22" s="13" t="s">
        <v>14</v>
      </c>
      <c r="B22" s="4">
        <f>Грязи!B22+Волово!B22+Данков!B22+Добринка!B22+Доброе!B22+Долгор!B22+Елец!B22+Задонск!B22+Измалк!B22+Красное!B22+Лебедянь!B22+'Л-Толст.'!B22+Липецк!B22+Станов!B22+Тербуны!B22+Усмань!B22+Хлевное!B22+Чаплыгин!B22</f>
        <v>0</v>
      </c>
      <c r="C22" s="24">
        <f>Грязи!C22+Волово!C22+Данков!C22+Добринка!C22+Доброе!C22+Долгор!C22+Елец!C22+Задонск!C22+Измалк!C22+Красное!C22+Лебедянь!C22+'Л-Толст.'!C22+Липецк!C22+Станов!C22+Тербуны!C22+Усмань!C22+Хлевное!C22+Чаплыгин!C22</f>
        <v>0</v>
      </c>
      <c r="D22" s="23"/>
    </row>
    <row r="23" spans="1:4" x14ac:dyDescent="0.25">
      <c r="A23" s="13" t="s">
        <v>15</v>
      </c>
      <c r="B23" s="4">
        <f>Грязи!B23+Волово!B23+Данков!B23+Добринка!B23+Доброе!B23+Долгор!B23+Елец!B23+Задонск!B23+Измалк!B23+Красное!B23+Лебедянь!B23+'Л-Толст.'!B23+Липецк!B23+Станов!B23+Тербуны!B23+Усмань!B23+Хлевное!B23+Чаплыгин!B23</f>
        <v>6942</v>
      </c>
      <c r="C23" s="24">
        <f>Грязи!C23+Волово!C23+Данков!C23+Добринка!C23+Доброе!C23+Долгор!C23+Елец!C23+Задонск!C23+Измалк!C23+Красное!C23+Лебедянь!C23+'Л-Толст.'!C23+Липецк!C23+Станов!C23+Тербуны!C23+Усмань!C23+Хлевное!C23+Чаплыгин!C23</f>
        <v>112100.1</v>
      </c>
      <c r="D23" s="23"/>
    </row>
    <row r="24" spans="1:4" x14ac:dyDescent="0.25">
      <c r="A24" s="13" t="s">
        <v>16</v>
      </c>
      <c r="B24" s="4">
        <f>Грязи!B24+Волово!B24+Данков!B24+Добринка!B24+Доброе!B24+Долгор!B24+Елец!B24+Задонск!B24+Измалк!B24+Красное!B24+Лебедянь!B24+'Л-Толст.'!B24+Липецк!B24+Станов!B24+Тербуны!B24+Усмань!B24+Хлевное!B24+Чаплыгин!B24</f>
        <v>17597</v>
      </c>
      <c r="C24" s="24">
        <f>Грязи!C24+Волово!C24+Данков!C24+Добринка!C24+Доброе!C24+Долгор!C24+Елец!C24+Задонск!C24+Измалк!C24+Красное!C24+Лебедянь!C24+'Л-Толст.'!C24+Липецк!C24+Станов!C24+Тербуны!C24+Усмань!C24+Хлевное!C24+Чаплыгин!C24</f>
        <v>330689.90000000002</v>
      </c>
      <c r="D24" s="23"/>
    </row>
    <row r="25" spans="1:4" x14ac:dyDescent="0.25">
      <c r="A25" s="13" t="s">
        <v>17</v>
      </c>
      <c r="B25" s="4">
        <f>Грязи!B25+Волово!B25+Данков!B25+Добринка!B25+Доброе!B25+Долгор!B25+Елец!B25+Задонск!B25+Измалк!B25+Красное!B25+Лебедянь!B25+'Л-Толст.'!B25+Липецк!B25+Станов!B25+Тербуны!B25+Усмань!B25+Хлевное!B25+Чаплыгин!B25</f>
        <v>0</v>
      </c>
      <c r="C25" s="24">
        <f>Грязи!C25+Волово!C25+Данков!C25+Добринка!C25+Доброе!C25+Долгор!C25+Елец!C25+Задонск!C25+Измалк!C25+Красное!C25+Лебедянь!C25+'Л-Толст.'!C25+Липецк!C25+Станов!C25+Тербуны!C25+Усмань!C25+Хлевное!C25+Чаплыгин!C25</f>
        <v>0</v>
      </c>
      <c r="D25" s="23"/>
    </row>
    <row r="26" spans="1:4" x14ac:dyDescent="0.25">
      <c r="A26" s="13" t="s">
        <v>18</v>
      </c>
      <c r="B26" s="4">
        <f>Грязи!B26+Волово!B26+Данков!B26+Добринка!B26+Доброе!B26+Долгор!B26+Елец!B26+Задонск!B26+Измалк!B26+Красное!B26+Лебедянь!B26+'Л-Толст.'!B26+Липецк!B26+Станов!B26+Тербуны!B26+Усмань!B26+Хлевное!B26+Чаплыгин!B26</f>
        <v>4995</v>
      </c>
      <c r="C26" s="24">
        <f>Грязи!C26+Волово!C26+Данков!C26+Добринка!C26+Доброе!C26+Долгор!C26+Елец!C26+Задонск!C26+Измалк!C26+Красное!C26+Лебедянь!C26+'Л-Толст.'!C26+Липецк!C26+Станов!C26+Тербуны!C26+Усмань!C26+Хлевное!C26+Чаплыгин!C26</f>
        <v>100152.6</v>
      </c>
      <c r="D26" s="23"/>
    </row>
    <row r="27" spans="1:4" x14ac:dyDescent="0.25">
      <c r="A27" s="13" t="s">
        <v>19</v>
      </c>
      <c r="B27" s="4">
        <f>Грязи!B27+Волово!B27+Данков!B27+Добринка!B27+Доброе!B27+Долгор!B27+Елец!B27+Задонск!B27+Измалк!B27+Красное!B27+Лебедянь!B27+'Л-Толст.'!B27+Липецк!B27+Станов!B27+Тербуны!B27+Усмань!B27+Хлевное!B27+Чаплыгин!B27</f>
        <v>0</v>
      </c>
      <c r="C27" s="24">
        <f>Грязи!C27+Волово!C27+Данков!C27+Добринка!C27+Доброе!C27+Долгор!C27+Елец!C27+Задонск!C27+Измалк!C27+Красное!C27+Лебедянь!C27+'Л-Толст.'!C27+Липецк!C27+Станов!C27+Тербуны!C27+Усмань!C27+Хлевное!C27+Чаплыгин!C27</f>
        <v>0</v>
      </c>
      <c r="D27" s="23"/>
    </row>
    <row r="28" spans="1:4" x14ac:dyDescent="0.25">
      <c r="A28" s="13" t="s">
        <v>53</v>
      </c>
      <c r="B28" s="4">
        <f>Грязи!B28+Волово!B28+Данков!B28+Добринка!B28+Доброе!B28+Долгор!B28+Елец!B28+Задонск!B28+Измалк!B28+Красное!B28+Лебедянь!B28+'Л-Толст.'!B28+Липецк!B28+Станов!B28+Тербуны!B28+Усмань!B28+Хлевное!B28+Чаплыгин!B28</f>
        <v>358</v>
      </c>
      <c r="C28" s="24">
        <f>Грязи!C28+Волово!C28+Данков!C28+Добринка!C28+Доброе!C28+Долгор!C28+Елец!C28+Задонск!C28+Измалк!C28+Красное!C28+Лебедянь!C28+'Л-Толст.'!C28+Липецк!C28+Станов!C28+Тербуны!C28+Усмань!C28+Хлевное!C28+Чаплыгин!C28</f>
        <v>4977.1000000000004</v>
      </c>
      <c r="D28" s="23"/>
    </row>
    <row r="29" spans="1:4" x14ac:dyDescent="0.25">
      <c r="A29" s="13" t="s">
        <v>20</v>
      </c>
      <c r="B29" s="4">
        <f>Грязи!B29+Волово!B29+Данков!B29+Добринка!B29+Доброе!B29+Долгор!B29+Елец!B29+Задонск!B29+Измалк!B29+Красное!B29+Лебедянь!B29+'Л-Толст.'!B29+Липецк!B29+Станов!B29+Тербуны!B29+Усмань!B29+Хлевное!B29+Чаплыгин!B29</f>
        <v>0</v>
      </c>
      <c r="C29" s="24">
        <f>Грязи!C29+Волово!C29+Данков!C29+Добринка!C29+Доброе!C29+Долгор!C29+Елец!C29+Задонск!C29+Измалк!C29+Красное!C29+Лебедянь!C29+'Л-Толст.'!C29+Липецк!C29+Станов!C29+Тербуны!C29+Усмань!C29+Хлевное!C29+Чаплыгин!C29</f>
        <v>0</v>
      </c>
      <c r="D29" s="23"/>
    </row>
    <row r="30" spans="1:4" x14ac:dyDescent="0.25">
      <c r="A30" s="13" t="s">
        <v>21</v>
      </c>
      <c r="B30" s="4">
        <f>Грязи!B30+Волово!B30+Данков!B30+Добринка!B30+Доброе!B30+Долгор!B30+Елец!B30+Задонск!B30+Измалк!B30+Красное!B30+Лебедянь!B30+'Л-Толст.'!B30+Липецк!B30+Станов!B30+Тербуны!B30+Усмань!B30+Хлевное!B30+Чаплыгин!B30</f>
        <v>0</v>
      </c>
      <c r="C30" s="24">
        <f>Грязи!C30+Волово!C30+Данков!C30+Добринка!C30+Доброе!C30+Долгор!C30+Елец!C30+Задонск!C30+Измалк!C30+Красное!C30+Лебедянь!C30+'Л-Толст.'!C30+Липецк!C30+Станов!C30+Тербуны!C30+Усмань!C30+Хлевное!C30+Чаплыгин!C30</f>
        <v>0</v>
      </c>
      <c r="D30" s="23"/>
    </row>
    <row r="31" spans="1:4" x14ac:dyDescent="0.25">
      <c r="A31" s="13" t="s">
        <v>22</v>
      </c>
      <c r="B31" s="4">
        <f>Грязи!B31+Волово!B31+Данков!B31+Добринка!B31+Доброе!B31+Долгор!B31+Елец!B31+Задонск!B31+Измалк!B31+Красное!B31+Лебедянь!B31+'Л-Толст.'!B31+Липецк!B31+Станов!B31+Тербуны!B31+Усмань!B31+Хлевное!B31+Чаплыгин!B31</f>
        <v>0</v>
      </c>
      <c r="C31" s="24">
        <f>Грязи!C31+Волово!C31+Данков!C31+Добринка!C31+Доброе!C31+Долгор!C31+Елец!C31+Задонск!C31+Измалк!C31+Красное!C31+Лебедянь!C31+'Л-Толст.'!C31+Липецк!C31+Станов!C31+Тербуны!C31+Усмань!C31+Хлевное!C31+Чаплыгин!C31</f>
        <v>0</v>
      </c>
      <c r="D31" s="23"/>
    </row>
    <row r="32" spans="1:4" x14ac:dyDescent="0.25">
      <c r="A32" s="13" t="s">
        <v>23</v>
      </c>
      <c r="B32" s="4">
        <f>Грязи!B32+Волово!B32+Данков!B32+Добринка!B32+Доброе!B32+Долгор!B32+Елец!B32+Задонск!B32+Измалк!B32+Красное!B32+Лебедянь!B32+'Л-Толст.'!B32+Липецк!B32+Станов!B32+Тербуны!B32+Усмань!B32+Хлевное!B32+Чаплыгин!B32</f>
        <v>0</v>
      </c>
      <c r="C32" s="24">
        <f>Грязи!C32+Волово!C32+Данков!C32+Добринка!C32+Доброе!C32+Долгор!C32+Елец!C32+Задонск!C32+Измалк!C32+Красное!C32+Лебедянь!C32+'Л-Толст.'!C32+Липецк!C32+Станов!C32+Тербуны!C32+Усмань!C32+Хлевное!C32+Чаплыгин!C32</f>
        <v>0</v>
      </c>
      <c r="D32" s="23"/>
    </row>
    <row r="33" spans="1:4" x14ac:dyDescent="0.25">
      <c r="A33" s="13" t="s">
        <v>24</v>
      </c>
      <c r="B33" s="4">
        <f>Грязи!B33+Волово!B33+Данков!B33+Добринка!B33+Доброе!B33+Долгор!B33+Елец!B33+Задонск!B33+Измалк!B33+Красное!B33+Лебедянь!B33+'Л-Толст.'!B33+Липецк!B33+Станов!B33+Тербуны!B33+Усмань!B33+Хлевное!B33+Чаплыгин!B33</f>
        <v>0</v>
      </c>
      <c r="C33" s="24">
        <f>Грязи!C33+Волово!C33+Данков!C33+Добринка!C33+Доброе!C33+Долгор!C33+Елец!C33+Задонск!C33+Измалк!C33+Красное!C33+Лебедянь!C33+'Л-Толст.'!C33+Липецк!C33+Станов!C33+Тербуны!C33+Усмань!C33+Хлевное!C33+Чаплыгин!C33</f>
        <v>0</v>
      </c>
      <c r="D33" s="23"/>
    </row>
    <row r="34" spans="1:4" x14ac:dyDescent="0.25">
      <c r="A34" s="13" t="s">
        <v>25</v>
      </c>
      <c r="B34" s="4">
        <f>Грязи!B34+Волово!B34+Данков!B34+Добринка!B34+Доброе!B34+Долгор!B34+Елец!B34+Задонск!B34+Измалк!B34+Красное!B34+Лебедянь!B34+'Л-Толст.'!B34+Липецк!B34+Станов!B34+Тербуны!B34+Усмань!B34+Хлевное!B34+Чаплыгин!B34</f>
        <v>0</v>
      </c>
      <c r="C34" s="24">
        <f>Грязи!C34+Волово!C34+Данков!C34+Добринка!C34+Доброе!C34+Долгор!C34+Елец!C34+Задонск!C34+Измалк!C34+Красное!C34+Лебедянь!C34+'Л-Толст.'!C34+Липецк!C34+Станов!C34+Тербуны!C34+Усмань!C34+Хлевное!C34+Чаплыгин!C34</f>
        <v>0</v>
      </c>
      <c r="D34" s="23"/>
    </row>
    <row r="35" spans="1:4" x14ac:dyDescent="0.25">
      <c r="A35" s="13" t="s">
        <v>51</v>
      </c>
      <c r="B35" s="4">
        <f>Грязи!B35+Волово!B35+Данков!B35+Добринка!B35+Доброе!B35+Долгор!B35+Елец!B35+Задонск!B35+Измалк!B35+Красное!B35+Лебедянь!B35+'Л-Толст.'!B35+Липецк!B35+Станов!B35+Тербуны!B35+Усмань!B35+Хлевное!B35+Чаплыгин!B35</f>
        <v>0</v>
      </c>
      <c r="C35" s="24">
        <f>Грязи!C35+Волово!C35+Данков!C35+Добринка!C35+Доброе!C35+Долгор!C35+Елец!C35+Задонск!C35+Измалк!C35+Красное!C35+Лебедянь!C35+'Л-Толст.'!C35+Липецк!C35+Станов!C35+Тербуны!C35+Усмань!C35+Хлевное!C35+Чаплыгин!C35</f>
        <v>0</v>
      </c>
      <c r="D35" s="23"/>
    </row>
    <row r="36" spans="1:4" x14ac:dyDescent="0.25">
      <c r="A36" s="13" t="s">
        <v>52</v>
      </c>
      <c r="B36" s="4">
        <f>Грязи!B36+Волово!B36+Данков!B36+Добринка!B36+Доброе!B36+Долгор!B36+Елец!B36+Задонск!B36+Измалк!B36+Красное!B36+Лебедянь!B36+'Л-Толст.'!B36+Липецк!B36+Станов!B36+Тербуны!B36+Усмань!B36+Хлевное!B36+Чаплыгин!B36</f>
        <v>12874</v>
      </c>
      <c r="C36" s="24">
        <f>Грязи!C36+Волово!C36+Данков!C36+Добринка!C36+Доброе!C36+Долгор!C36+Елец!C36+Задонск!C36+Измалк!C36+Красное!C36+Лебедянь!C36+'Л-Толст.'!C36+Липецк!C36+Станов!C36+Тербуны!C36+Усмань!C36+Хлевное!C36+Чаплыгин!C36</f>
        <v>237136.20000000004</v>
      </c>
      <c r="D36" s="23"/>
    </row>
    <row r="37" spans="1:4" x14ac:dyDescent="0.25">
      <c r="A37" s="13" t="s">
        <v>26</v>
      </c>
      <c r="B37" s="4">
        <f>Грязи!B37+Волово!B37+Данков!B37+Добринка!B37+Доброе!B37+Долгор!B37+Елец!B37+Задонск!B37+Измалк!B37+Красное!B37+Лебедянь!B37+'Л-Толст.'!B37+Липецк!B37+Станов!B37+Тербуны!B37+Усмань!B37+Хлевное!B37+Чаплыгин!B37</f>
        <v>0</v>
      </c>
      <c r="C37" s="24">
        <f>Грязи!C37+Волово!C37+Данков!C37+Добринка!C37+Доброе!C37+Долгор!C37+Елец!C37+Задонск!C37+Измалк!C37+Красное!C37+Лебедянь!C37+'Л-Толст.'!C37+Липецк!C37+Станов!C37+Тербуны!C37+Усмань!C37+Хлевное!C37+Чаплыгин!C37</f>
        <v>0</v>
      </c>
      <c r="D37" s="23"/>
    </row>
    <row r="38" spans="1:4" x14ac:dyDescent="0.25">
      <c r="A38" s="13" t="s">
        <v>27</v>
      </c>
      <c r="B38" s="4">
        <f>Грязи!B38+Волово!B38+Данков!B38+Добринка!B38+Доброе!B38+Долгор!B38+Елец!B38+Задонск!B38+Измалк!B38+Красное!B38+Лебедянь!B38+'Л-Толст.'!B38+Липецк!B38+Станов!B38+Тербуны!B38+Усмань!B38+Хлевное!B38+Чаплыгин!B38</f>
        <v>7821</v>
      </c>
      <c r="C38" s="24">
        <f>Грязи!C38+Волово!C38+Данков!C38+Добринка!C38+Доброе!C38+Долгор!C38+Елец!C38+Задонск!C38+Измалк!C38+Красное!C38+Лебедянь!C38+'Л-Толст.'!C38+Липецк!C38+Станов!C38+Тербуны!C38+Усмань!C38+Хлевное!C38+Чаплыгин!C38</f>
        <v>103745.09999999998</v>
      </c>
      <c r="D38" s="23"/>
    </row>
    <row r="39" spans="1:4" x14ac:dyDescent="0.25">
      <c r="A39" s="13" t="s">
        <v>28</v>
      </c>
      <c r="B39" s="4">
        <f>Грязи!B39+Волово!B39+Данков!B39+Добринка!B39+Доброе!B39+Долгор!B39+Елец!B39+Задонск!B39+Измалк!B39+Красное!B39+Лебедянь!B39+'Л-Толст.'!B39+Липецк!B39+Станов!B39+Тербуны!B39+Усмань!B39+Хлевное!B39+Чаплыгин!B39</f>
        <v>201</v>
      </c>
      <c r="C39" s="24">
        <f>Грязи!C39+Волово!C39+Данков!C39+Добринка!C39+Доброе!C39+Долгор!C39+Елец!C39+Задонск!C39+Измалк!C39+Красное!C39+Лебедянь!C39+'Л-Толст.'!C39+Липецк!C39+Станов!C39+Тербуны!C39+Усмань!C39+Хлевное!C39+Чаплыгин!C39</f>
        <v>4262</v>
      </c>
      <c r="D39" s="23"/>
    </row>
    <row r="40" spans="1:4" x14ac:dyDescent="0.25">
      <c r="A40" s="13" t="s">
        <v>29</v>
      </c>
      <c r="B40" s="4">
        <f>Грязи!B40+Волово!B40+Данков!B40+Добринка!B40+Доброе!B40+Долгор!B40+Елец!B40+Задонск!B40+Измалк!B40+Красное!B40+Лебедянь!B40+'Л-Толст.'!B40+Липецк!B40+Станов!B40+Тербуны!B40+Усмань!B40+Хлевное!B40+Чаплыгин!B40</f>
        <v>0</v>
      </c>
      <c r="C40" s="24">
        <f>Грязи!C40+Волово!C40+Данков!C40+Добринка!C40+Доброе!C40+Долгор!C40+Елец!C40+Задонск!C40+Измалк!C40+Красное!C40+Лебедянь!C40+'Л-Толст.'!C40+Липецк!C40+Станов!C40+Тербуны!C40+Усмань!C40+Хлевное!C40+Чаплыгин!C40</f>
        <v>0</v>
      </c>
      <c r="D40" s="23"/>
    </row>
    <row r="41" spans="1:4" x14ac:dyDescent="0.25">
      <c r="A41" s="13" t="s">
        <v>30</v>
      </c>
      <c r="B41" s="4">
        <f>Грязи!B41+Волово!B41+Данков!B41+Добринка!B41+Доброе!B41+Долгор!B41+Елец!B41+Задонск!B41+Измалк!B41+Красное!B41+Лебедянь!B41+'Л-Толст.'!B41+Липецк!B41+Станов!B41+Тербуны!B41+Усмань!B41+Хлевное!B41+Чаплыгин!B41</f>
        <v>7582</v>
      </c>
      <c r="C41" s="24">
        <f>Грязи!C41+Волово!C41+Данков!C41+Добринка!C41+Доброе!C41+Долгор!C41+Елец!C41+Задонск!C41+Измалк!C41+Красное!C41+Лебедянь!C41+'Л-Толст.'!C41+Липецк!C41+Станов!C41+Тербуны!C41+Усмань!C41+Хлевное!C41+Чаплыгин!C41</f>
        <v>132342.59999999998</v>
      </c>
      <c r="D41" s="23"/>
    </row>
    <row r="42" spans="1:4" ht="30" x14ac:dyDescent="0.25">
      <c r="A42" s="13" t="s">
        <v>54</v>
      </c>
      <c r="B42" s="4">
        <f>Грязи!B42+Волово!B42+Данков!B42+Добринка!B42+Доброе!B42+Долгор!B42+Елец!B42+Задонск!B42+Измалк!B42+Красное!B42+Лебедянь!B42+'Л-Толст.'!B42+Липецк!B42+Станов!B42+Тербуны!B42+Усмань!B42+Хлевное!B42+Чаплыгин!B42</f>
        <v>1149</v>
      </c>
      <c r="C42" s="24">
        <f>Грязи!C42+Волово!C42+Данков!C42+Добринка!C42+Доброе!C42+Долгор!C42+Елец!C42+Задонск!C42+Измалк!C42+Красное!C42+Лебедянь!C42+'Л-Толст.'!C42+Липецк!C42+Станов!C42+Тербуны!C42+Усмань!C42+Хлевное!C42+Чаплыгин!C42</f>
        <v>40517</v>
      </c>
      <c r="D42" s="23"/>
    </row>
    <row r="43" spans="1:4" x14ac:dyDescent="0.25">
      <c r="A43" s="13" t="s">
        <v>31</v>
      </c>
      <c r="B43" s="4">
        <f>Грязи!B43+Волово!B43+Данков!B43+Добринка!B43+Доброе!B43+Долгор!B43+Елец!B43+Задонск!B43+Измалк!B43+Красное!B43+Лебедянь!B43+'Л-Толст.'!B43+Липецк!B43+Станов!B43+Тербуны!B43+Усмань!B43+Хлевное!B43+Чаплыгин!B43</f>
        <v>0</v>
      </c>
      <c r="C43" s="24">
        <f>Грязи!C43+Волово!C43+Данков!C43+Добринка!C43+Доброе!C43+Долгор!C43+Елец!C43+Задонск!C43+Измалк!C43+Красное!C43+Лебедянь!C43+'Л-Толст.'!C43+Липецк!C43+Станов!C43+Тербуны!C43+Усмань!C43+Хлевное!C43+Чаплыгин!C43</f>
        <v>0</v>
      </c>
      <c r="D43" s="23"/>
    </row>
    <row r="44" spans="1:4" x14ac:dyDescent="0.25">
      <c r="A44" s="13" t="s">
        <v>32</v>
      </c>
      <c r="B44" s="4">
        <f>Грязи!B44+Волово!B44+Данков!B44+Добринка!B44+Доброе!B44+Долгор!B44+Елец!B44+Задонск!B44+Измалк!B44+Красное!B44+Лебедянь!B44+'Л-Толст.'!B44+Липецк!B44+Станов!B44+Тербуны!B44+Усмань!B44+Хлевное!B44+Чаплыгин!B44</f>
        <v>4073</v>
      </c>
      <c r="C44" s="24">
        <f>Грязи!C44+Волово!C44+Данков!C44+Добринка!C44+Доброе!C44+Долгор!C44+Елец!C44+Задонск!C44+Измалк!C44+Красное!C44+Лебедянь!C44+'Л-Толст.'!C44+Липецк!C44+Станов!C44+Тербуны!C44+Усмань!C44+Хлевное!C44+Чаплыгин!C44</f>
        <v>50680.2</v>
      </c>
      <c r="D44" s="23"/>
    </row>
    <row r="45" spans="1:4" x14ac:dyDescent="0.25">
      <c r="A45" s="13" t="s">
        <v>33</v>
      </c>
      <c r="B45" s="4">
        <f>Грязи!B45+Волово!B45+Данков!B45+Добринка!B45+Доброе!B45+Долгор!B45+Елец!B45+Задонск!B45+Измалк!B45+Красное!B45+Лебедянь!B45+'Л-Толст.'!B45+Липецк!B45+Станов!B45+Тербуны!B45+Усмань!B45+Хлевное!B45+Чаплыгин!B45</f>
        <v>1350</v>
      </c>
      <c r="C45" s="24">
        <f>Грязи!C45+Волово!C45+Данков!C45+Добринка!C45+Доброе!C45+Долгор!C45+Елец!C45+Задонск!C45+Измалк!C45+Красное!C45+Лебедянь!C45+'Л-Толст.'!C45+Липецк!C45+Станов!C45+Тербуны!C45+Усмань!C45+Хлевное!C45+Чаплыгин!C45</f>
        <v>25715.600000000002</v>
      </c>
      <c r="D45" s="23"/>
    </row>
    <row r="46" spans="1:4" ht="30" x14ac:dyDescent="0.25">
      <c r="A46" s="13" t="s">
        <v>34</v>
      </c>
      <c r="B46" s="4">
        <f>Грязи!B46+Волово!B46+Данков!B46+Добринка!B46+Доброе!B46+Долгор!B46+Елец!B46+Задонск!B46+Измалк!B46+Красное!B46+Лебедянь!B46+'Л-Толст.'!B46+Липецк!B46+Станов!B46+Тербуны!B46+Усмань!B46+Хлевное!B46+Чаплыгин!B46</f>
        <v>2360</v>
      </c>
      <c r="C46" s="24">
        <f>Грязи!C46+Волово!C46+Данков!C46+Добринка!C46+Доброе!C46+Долгор!C46+Елец!C46+Задонск!C46+Измалк!C46+Красное!C46+Лебедянь!C46+'Л-Толст.'!C46+Липецк!C46+Станов!C46+Тербуны!C46+Усмань!C46+Хлевное!C46+Чаплыгин!C46</f>
        <v>44811.000000000007</v>
      </c>
      <c r="D46" s="23"/>
    </row>
    <row r="47" spans="1:4" x14ac:dyDescent="0.25">
      <c r="A47" s="13" t="s">
        <v>55</v>
      </c>
      <c r="B47" s="4">
        <f>Грязи!B47+Волово!B47+Данков!B47+Добринка!B47+Доброе!B47+Долгор!B47+Елец!B47+Задонск!B47+Измалк!B47+Красное!B47+Лебедянь!B47+'Л-Толст.'!B47+Липецк!B47+Станов!B47+Тербуны!B47+Усмань!B47+Хлевное!B47+Чаплыгин!B47</f>
        <v>0</v>
      </c>
      <c r="C47" s="24">
        <f>Грязи!C47+Волово!C47+Данков!C47+Добринка!C47+Доброе!C47+Долгор!C47+Елец!C47+Задонск!C47+Измалк!C47+Красное!C47+Лебедянь!C47+'Л-Толст.'!C47+Липецк!C47+Станов!C47+Тербуны!C47+Усмань!C47+Хлевное!C47+Чаплыгин!C47</f>
        <v>0</v>
      </c>
      <c r="D47" s="23"/>
    </row>
    <row r="48" spans="1:4" x14ac:dyDescent="0.25">
      <c r="A48" s="13" t="s">
        <v>35</v>
      </c>
      <c r="B48" s="4">
        <f>Грязи!B48+Волово!B48+Данков!B48+Добринка!B48+Доброе!B48+Долгор!B48+Елец!B48+Задонск!B48+Измалк!B48+Красное!B48+Лебедянь!B48+'Л-Толст.'!B48+Липецк!B48+Станов!B48+Тербуны!B48+Усмань!B48+Хлевное!B48+Чаплыгин!B48</f>
        <v>986</v>
      </c>
      <c r="C48" s="24">
        <f>Грязи!C48+Волово!C48+Данков!C48+Добринка!C48+Доброе!C48+Долгор!C48+Елец!C48+Задонск!C48+Измалк!C48+Красное!C48+Лебедянь!C48+'Л-Толст.'!C48+Липецк!C48+Станов!C48+Тербуны!C48+Усмань!C48+Хлевное!C48+Чаплыгин!C48</f>
        <v>49069.799999999996</v>
      </c>
      <c r="D48" s="23"/>
    </row>
    <row r="49" spans="1:4" x14ac:dyDescent="0.25">
      <c r="A49" s="14" t="s">
        <v>36</v>
      </c>
      <c r="B49" s="7">
        <f>SUM(B13:B48)</f>
        <v>72678</v>
      </c>
      <c r="C49" s="69">
        <f>SUM(C13:C48)</f>
        <v>1322914.4000000001</v>
      </c>
      <c r="D49" s="23"/>
    </row>
    <row r="50" spans="1:4" x14ac:dyDescent="0.25">
      <c r="A50" s="93" t="s">
        <v>66</v>
      </c>
      <c r="B50" s="94"/>
      <c r="C50" s="95"/>
      <c r="D50" s="23"/>
    </row>
    <row r="51" spans="1:4" x14ac:dyDescent="0.25">
      <c r="A51" s="99" t="s">
        <v>94</v>
      </c>
      <c r="B51" s="99"/>
      <c r="C51" s="100"/>
      <c r="D51" s="23"/>
    </row>
    <row r="52" spans="1:4" x14ac:dyDescent="0.25">
      <c r="A52" s="34" t="s">
        <v>27</v>
      </c>
      <c r="B52" s="4">
        <f>Грязи!B52+Волово!B52+Данков!B52+Добринка!B52+Доброе!B52+Долгор!B52+Елец!B52+Задонск!B52+Измалк!B52+Красное!B52+Лебедянь!B52+'Л-Толст.'!B52+Липецк!B52+Станов!B52+Тербуны!B52+Усмань!B52+Хлевное!B52+Чаплыгин!B52</f>
        <v>197904</v>
      </c>
      <c r="C52" s="24">
        <f>Грязи!C52+Волово!C52+Данков!C52+Добринка!C52+Доброе!C52+Долгор!C52+Елец!C52+Задонск!C52+Измалк!C52+Красное!C52+Лебедянь!C52+'Л-Толст.'!C52+Липецк!C52+Станов!C52+Тербуны!C52+Усмань!C52+Хлевное!C52+Чаплыгин!C52</f>
        <v>64120</v>
      </c>
      <c r="D52" s="23"/>
    </row>
    <row r="53" spans="1:4" x14ac:dyDescent="0.25">
      <c r="A53" s="34" t="s">
        <v>14</v>
      </c>
      <c r="B53" s="4">
        <f>Грязи!B53+Волово!B53+Данков!B53+Добринка!B53+Доброе!B53+Долгор!B53+Елец!B53+Задонск!B53+Измалк!B53+Красное!B53+Лебедянь!B53+'Л-Толст.'!B53+Липецк!B53+Станов!B53+Тербуны!B53+Усмань!B53+Хлевное!B53+Чаплыгин!B53</f>
        <v>1067</v>
      </c>
      <c r="C53" s="24">
        <f>Грязи!C53+Волово!C53+Данков!C53+Добринка!C53+Доброе!C53+Долгор!C53+Елец!C53+Задонск!C53+Измалк!C53+Красное!C53+Лебедянь!C53+'Л-Толст.'!C53+Липецк!C53+Станов!C53+Тербуны!C53+Усмань!C53+Хлевное!C53+Чаплыгин!C53</f>
        <v>291</v>
      </c>
      <c r="D53" s="23"/>
    </row>
    <row r="54" spans="1:4" x14ac:dyDescent="0.25">
      <c r="A54" s="34" t="s">
        <v>9</v>
      </c>
      <c r="B54" s="4">
        <f>Грязи!B54+Волово!B54+Данков!B54+Добринка!B54+Доброе!B54+Долгор!B54+Елец!B54+Задонск!B54+Измалк!B54+Красное!B54+Лебедянь!B54+'Л-Толст.'!B54+Липецк!B54+Станов!B54+Тербуны!B54+Усмань!B54+Хлевное!B54+Чаплыгин!B54</f>
        <v>198</v>
      </c>
      <c r="C54" s="24">
        <f>Грязи!C54+Волово!C54+Данков!C54+Добринка!C54+Доброе!C54+Долгор!C54+Елец!C54+Задонск!C54+Измалк!C54+Красное!C54+Лебедянь!C54+'Л-Толст.'!C54+Липецк!C54+Станов!C54+Тербуны!C54+Усмань!C54+Хлевное!C54+Чаплыгин!C54</f>
        <v>60</v>
      </c>
      <c r="D54" s="23"/>
    </row>
    <row r="55" spans="1:4" x14ac:dyDescent="0.25">
      <c r="A55" s="34" t="s">
        <v>13</v>
      </c>
      <c r="B55" s="4">
        <f>Грязи!B55+Волово!B55+Данков!B55+Добринка!B55+Доброе!B55+Долгор!B55+Елец!B55+Задонск!B55+Измалк!B55+Красное!B55+Лебедянь!B55+'Л-Толст.'!B55+Липецк!B55+Станов!B55+Тербуны!B55+Усмань!B55+Хлевное!B55+Чаплыгин!B55</f>
        <v>0</v>
      </c>
      <c r="C55" s="24">
        <f>Грязи!C55+Волово!C55+Данков!C55+Добринка!C55+Доброе!C55+Долгор!C55+Елец!C55+Задонск!C55+Измалк!C55+Красное!C55+Лебедянь!C55+'Л-Толст.'!C55+Липецк!C55+Станов!C55+Тербуны!C55+Усмань!C55+Хлевное!C55+Чаплыгин!C55</f>
        <v>0</v>
      </c>
      <c r="D55" s="23"/>
    </row>
    <row r="56" spans="1:4" x14ac:dyDescent="0.25">
      <c r="A56" s="34" t="s">
        <v>56</v>
      </c>
      <c r="B56" s="4">
        <f>Грязи!B56+Волово!B56+Данков!B56+Добринка!B56+Доброе!B56+Долгор!B56+Елец!B56+Задонск!B56+Измалк!B56+Красное!B56+Лебедянь!B56+'Л-Толст.'!B56+Липецк!B56+Станов!B56+Тербуны!B56+Усмань!B56+Хлевное!B56+Чаплыгин!B56</f>
        <v>461</v>
      </c>
      <c r="C56" s="24">
        <f>Грязи!C56+Волово!C56+Данков!C56+Добринка!C56+Доброе!C56+Долгор!C56+Елец!C56+Задонск!C56+Измалк!C56+Красное!C56+Лебедянь!C56+'Л-Толст.'!C56+Липецк!C56+Станов!C56+Тербуны!C56+Усмань!C56+Хлевное!C56+Чаплыгин!C56</f>
        <v>163</v>
      </c>
      <c r="D56" s="23"/>
    </row>
    <row r="57" spans="1:4" x14ac:dyDescent="0.25">
      <c r="A57" s="34" t="s">
        <v>41</v>
      </c>
      <c r="B57" s="4">
        <f>Грязи!B57+Волово!B57+Данков!B57+Добринка!B57+Доброе!B57+Долгор!B57+Елец!B57+Задонск!B57+Измалк!B57+Красное!B57+Лебедянь!B57+'Л-Толст.'!B57+Липецк!B57+Станов!B57+Тербуны!B57+Усмань!B57+Хлевное!B57+Чаплыгин!B57</f>
        <v>16818</v>
      </c>
      <c r="C57" s="24">
        <f>Грязи!C57+Волово!C57+Данков!C57+Добринка!C57+Доброе!C57+Долгор!C57+Елец!C57+Задонск!C57+Измалк!C57+Красное!C57+Лебедянь!C57+'Л-Толст.'!C57+Липецк!C57+Станов!C57+Тербуны!C57+Усмань!C57+Хлевное!C57+Чаплыгин!C57</f>
        <v>4710</v>
      </c>
      <c r="D57" s="23"/>
    </row>
    <row r="58" spans="1:4" x14ac:dyDescent="0.25">
      <c r="A58" s="34" t="s">
        <v>32</v>
      </c>
      <c r="B58" s="4">
        <f>Грязи!B58+Волово!B58+Данков!B58+Добринка!B58+Доброе!B58+Долгор!B58+Елец!B58+Задонск!B58+Измалк!B58+Красное!B58+Лебедянь!B58+'Л-Толст.'!B58+Липецк!B58+Станов!B58+Тербуны!B58+Усмань!B58+Хлевное!B58+Чаплыгин!B58</f>
        <v>8294</v>
      </c>
      <c r="C58" s="24">
        <f>Грязи!C58+Волово!C58+Данков!C58+Добринка!C58+Доброе!C58+Долгор!C58+Елец!C58+Задонск!C58+Измалк!C58+Красное!C58+Лебедянь!C58+'Л-Толст.'!C58+Липецк!C58+Станов!C58+Тербуны!C58+Усмань!C58+Хлевное!C58+Чаплыгин!C58</f>
        <v>3997</v>
      </c>
      <c r="D58" s="23"/>
    </row>
    <row r="59" spans="1:4" x14ac:dyDescent="0.25">
      <c r="A59" s="34" t="s">
        <v>7</v>
      </c>
      <c r="B59" s="4">
        <f>Грязи!B59+Волово!B59+Данков!B59+Добринка!B59+Доброе!B59+Долгор!B59+Елец!B59+Задонск!B59+Измалк!B59+Красное!B59+Лебедянь!B59+'Л-Толст.'!B59+Липецк!B59+Станов!B59+Тербуны!B59+Усмань!B59+Хлевное!B59+Чаплыгин!B59</f>
        <v>12519</v>
      </c>
      <c r="C59" s="24">
        <f>Грязи!C59+Волово!C59+Данков!C59+Добринка!C59+Доброе!C59+Долгор!C59+Елец!C59+Задонск!C59+Измалк!C59+Красное!C59+Лебедянь!C59+'Л-Толст.'!C59+Липецк!C59+Станов!C59+Тербуны!C59+Усмань!C59+Хлевное!C59+Чаплыгин!C59</f>
        <v>4082</v>
      </c>
      <c r="D59" s="23"/>
    </row>
    <row r="60" spans="1:4" x14ac:dyDescent="0.25">
      <c r="A60" s="34" t="s">
        <v>24</v>
      </c>
      <c r="B60" s="4">
        <f>Грязи!B60+Волово!B60+Данков!B60+Добринка!B60+Доброе!B60+Долгор!B60+Елец!B60+Задонск!B60+Измалк!B60+Красное!B60+Лебедянь!B60+'Л-Толст.'!B60+Липецк!B60+Станов!B60+Тербуны!B60+Усмань!B60+Хлевное!B60+Чаплыгин!B60</f>
        <v>0</v>
      </c>
      <c r="C60" s="24">
        <f>Грязи!C60+Волово!C60+Данков!C60+Добринка!C60+Доброе!C60+Долгор!C60+Елец!C60+Задонск!C60+Измалк!C60+Красное!C60+Лебедянь!C60+'Л-Толст.'!C60+Липецк!C60+Станов!C60+Тербуны!C60+Усмань!C60+Хлевное!C60+Чаплыгин!C60</f>
        <v>0</v>
      </c>
      <c r="D60" s="23"/>
    </row>
    <row r="61" spans="1:4" x14ac:dyDescent="0.25">
      <c r="A61" s="34" t="s">
        <v>35</v>
      </c>
      <c r="B61" s="4">
        <f>Грязи!B61+Волово!B61+Данков!B61+Добринка!B61+Доброе!B61+Долгор!B61+Елец!B61+Задонск!B61+Измалк!B61+Красное!B61+Лебедянь!B61+'Л-Толст.'!B61+Липецк!B61+Станов!B61+Тербуны!B61+Усмань!B61+Хлевное!B61+Чаплыгин!B61</f>
        <v>759</v>
      </c>
      <c r="C61" s="24">
        <f>Грязи!C61+Волово!C61+Данков!C61+Добринка!C61+Доброе!C61+Долгор!C61+Елец!C61+Задонск!C61+Измалк!C61+Красное!C61+Лебедянь!C61+'Л-Толст.'!C61+Липецк!C61+Станов!C61+Тербуны!C61+Усмань!C61+Хлевное!C61+Чаплыгин!C61</f>
        <v>251</v>
      </c>
      <c r="D61" s="23"/>
    </row>
    <row r="62" spans="1:4" x14ac:dyDescent="0.25">
      <c r="A62" s="34" t="s">
        <v>30</v>
      </c>
      <c r="B62" s="4">
        <f>Грязи!B62+Волово!B62+Данков!B62+Добринка!B62+Доброе!B62+Долгор!B62+Елец!B62+Задонск!B62+Измалк!B62+Красное!B62+Лебедянь!B62+'Л-Толст.'!B62+Липецк!B62+Станов!B62+Тербуны!B62+Усмань!B62+Хлевное!B62+Чаплыгин!B62</f>
        <v>68004</v>
      </c>
      <c r="C62" s="24">
        <f>Грязи!C62+Волово!C62+Данков!C62+Добринка!C62+Доброе!C62+Долгор!C62+Елец!C62+Задонск!C62+Измалк!C62+Красное!C62+Лебедянь!C62+'Л-Толст.'!C62+Липецк!C62+Станов!C62+Тербуны!C62+Усмань!C62+Хлевное!C62+Чаплыгин!C62</f>
        <v>26563</v>
      </c>
      <c r="D62" s="23"/>
    </row>
    <row r="63" spans="1:4" x14ac:dyDescent="0.25">
      <c r="A63" s="34" t="s">
        <v>20</v>
      </c>
      <c r="B63" s="4">
        <f>Грязи!B63+Волово!B63+Данков!B63+Добринка!B63+Доброе!B63+Долгор!B63+Елец!B63+Задонск!B63+Измалк!B63+Красное!B63+Лебедянь!B63+'Л-Толст.'!B63+Липецк!B63+Станов!B63+Тербуны!B63+Усмань!B63+Хлевное!B63+Чаплыгин!B63</f>
        <v>0</v>
      </c>
      <c r="C63" s="24">
        <f>Грязи!C63+Волово!C63+Данков!C63+Добринка!C63+Доброе!C63+Долгор!C63+Елец!C63+Задонск!C63+Измалк!C63+Красное!C63+Лебедянь!C63+'Л-Толст.'!C63+Липецк!C63+Станов!C63+Тербуны!C63+Усмань!C63+Хлевное!C63+Чаплыгин!C63</f>
        <v>0</v>
      </c>
      <c r="D63" s="23"/>
    </row>
    <row r="64" spans="1:4" x14ac:dyDescent="0.25">
      <c r="A64" s="34" t="s">
        <v>17</v>
      </c>
      <c r="B64" s="4">
        <f>Грязи!B64+Волово!B64+Данков!B64+Добринка!B64+Доброе!B64+Долгор!B64+Елец!B64+Задонск!B64+Измалк!B64+Красное!B64+Лебедянь!B64+'Л-Толст.'!B64+Липецк!B64+Станов!B64+Тербуны!B64+Усмань!B64+Хлевное!B64+Чаплыгин!B64</f>
        <v>0</v>
      </c>
      <c r="C64" s="24">
        <f>Грязи!C64+Волово!C64+Данков!C64+Добринка!C64+Доброе!C64+Долгор!C64+Елец!C64+Задонск!C64+Измалк!C64+Красное!C64+Лебедянь!C64+'Л-Толст.'!C64+Липецк!C64+Станов!C64+Тербуны!C64+Усмань!C64+Хлевное!C64+Чаплыгин!C64</f>
        <v>0</v>
      </c>
      <c r="D64" s="23"/>
    </row>
    <row r="65" spans="1:4" x14ac:dyDescent="0.25">
      <c r="A65" s="34" t="s">
        <v>12</v>
      </c>
      <c r="B65" s="4">
        <f>Грязи!B65+Волово!B65+Данков!B65+Добринка!B65+Доброе!B65+Долгор!B65+Елец!B65+Задонск!B65+Измалк!B65+Красное!B65+Лебедянь!B65+'Л-Толст.'!B65+Липецк!B65+Станов!B65+Тербуны!B65+Усмань!B65+Хлевное!B65+Чаплыгин!B65</f>
        <v>0</v>
      </c>
      <c r="C65" s="24">
        <f>Грязи!C65+Волово!C65+Данков!C65+Добринка!C65+Доброе!C65+Долгор!C65+Елец!C65+Задонск!C65+Измалк!C65+Красное!C65+Лебедянь!C65+'Л-Толст.'!C65+Липецк!C65+Станов!C65+Тербуны!C65+Усмань!C65+Хлевное!C65+Чаплыгин!C65</f>
        <v>0</v>
      </c>
      <c r="D65" s="23"/>
    </row>
    <row r="66" spans="1:4" x14ac:dyDescent="0.25">
      <c r="A66" s="34" t="s">
        <v>40</v>
      </c>
      <c r="B66" s="4">
        <f>Грязи!B66+Волово!B66+Данков!B66+Добринка!B66+Доброе!B66+Долгор!B66+Елец!B66+Задонск!B66+Измалк!B66+Красное!B66+Лебедянь!B66+'Л-Толст.'!B66+Липецк!B66+Станов!B66+Тербуны!B66+Усмань!B66+Хлевное!B66+Чаплыгин!B66</f>
        <v>11532</v>
      </c>
      <c r="C66" s="24">
        <f>Грязи!C66+Волово!C66+Данков!C66+Добринка!C66+Доброе!C66+Долгор!C66+Елец!C66+Задонск!C66+Измалк!C66+Красное!C66+Лебедянь!C66+'Л-Толст.'!C66+Липецк!C66+Станов!C66+Тербуны!C66+Усмань!C66+Хлевное!C66+Чаплыгин!C66</f>
        <v>3294</v>
      </c>
      <c r="D66" s="23"/>
    </row>
    <row r="67" spans="1:4" x14ac:dyDescent="0.25">
      <c r="A67" s="34" t="s">
        <v>28</v>
      </c>
      <c r="B67" s="4">
        <f>Грязи!B67+Волово!B67+Данков!B67+Добринка!B67+Доброе!B67+Долгор!B67+Елец!B67+Задонск!B67+Измалк!B67+Красное!B67+Лебедянь!B67+'Л-Толст.'!B67+Липецк!B67+Станов!B67+Тербуны!B67+Усмань!B67+Хлевное!B67+Чаплыгин!B67</f>
        <v>42989</v>
      </c>
      <c r="C67" s="24">
        <f>Грязи!C67+Волово!C67+Данков!C67+Добринка!C67+Доброе!C67+Долгор!C67+Елец!C67+Задонск!C67+Измалк!C67+Красное!C67+Лебедянь!C67+'Л-Толст.'!C67+Липецк!C67+Станов!C67+Тербуны!C67+Усмань!C67+Хлевное!C67+Чаплыгин!C67</f>
        <v>11906</v>
      </c>
      <c r="D67" s="23"/>
    </row>
    <row r="68" spans="1:4" x14ac:dyDescent="0.25">
      <c r="A68" s="34" t="s">
        <v>29</v>
      </c>
      <c r="B68" s="4">
        <f>Грязи!B68+Волово!B68+Данков!B68+Добринка!B68+Доброе!B68+Долгор!B68+Елец!B68+Задонск!B68+Измалк!B68+Красное!B68+Лебедянь!B68+'Л-Толст.'!B68+Липецк!B68+Станов!B68+Тербуны!B68+Усмань!B68+Хлевное!B68+Чаплыгин!B68</f>
        <v>63838</v>
      </c>
      <c r="C68" s="24">
        <f>Грязи!C68+Волово!C68+Данков!C68+Добринка!C68+Доброе!C68+Долгор!C68+Елец!C68+Задонск!C68+Измалк!C68+Красное!C68+Лебедянь!C68+'Л-Толст.'!C68+Липецк!C68+Станов!C68+Тербуны!C68+Усмань!C68+Хлевное!C68+Чаплыгин!C68</f>
        <v>14975</v>
      </c>
      <c r="D68" s="23"/>
    </row>
    <row r="69" spans="1:4" x14ac:dyDescent="0.25">
      <c r="A69" s="34" t="s">
        <v>15</v>
      </c>
      <c r="B69" s="4">
        <f>Грязи!B69+Волово!B69+Данков!B69+Добринка!B69+Доброе!B69+Долгор!B69+Елец!B69+Задонск!B69+Измалк!B69+Красное!B69+Лебедянь!B69+'Л-Толст.'!B69+Липецк!B69+Станов!B69+Тербуны!B69+Усмань!B69+Хлевное!B69+Чаплыгин!B69</f>
        <v>255060</v>
      </c>
      <c r="C69" s="24">
        <f>Грязи!C69+Волово!C69+Данков!C69+Добринка!C69+Доброе!C69+Долгор!C69+Елец!C69+Задонск!C69+Измалк!C69+Красное!C69+Лебедянь!C69+'Л-Толст.'!C69+Липецк!C69+Станов!C69+Тербуны!C69+Усмань!C69+Хлевное!C69+Чаплыгин!C69</f>
        <v>207126</v>
      </c>
      <c r="D69" s="23"/>
    </row>
    <row r="70" spans="1:4" x14ac:dyDescent="0.25">
      <c r="A70" s="34" t="s">
        <v>10</v>
      </c>
      <c r="B70" s="4">
        <f>Грязи!B70+Волово!B70+Данков!B70+Добринка!B70+Доброе!B70+Долгор!B70+Елец!B70+Задонск!B70+Измалк!B70+Красное!B70+Лебедянь!B70+'Л-Толст.'!B70+Липецк!B70+Станов!B70+Тербуны!B70+Усмань!B70+Хлевное!B70+Чаплыгин!B70</f>
        <v>72045</v>
      </c>
      <c r="C70" s="24">
        <f>Грязи!C70+Волово!C70+Данков!C70+Добринка!C70+Доброе!C70+Долгор!C70+Елец!C70+Задонск!C70+Измалк!C70+Красное!C70+Лебедянь!C70+'Л-Толст.'!C70+Липецк!C70+Станов!C70+Тербуны!C70+Усмань!C70+Хлевное!C70+Чаплыгин!C70</f>
        <v>28745.5</v>
      </c>
      <c r="D70" s="23"/>
    </row>
    <row r="71" spans="1:4" x14ac:dyDescent="0.25">
      <c r="A71" s="34" t="s">
        <v>8</v>
      </c>
      <c r="B71" s="4">
        <f>Грязи!B71+Волово!B71+Данков!B71+Добринка!B71+Доброе!B71+Долгор!B71+Елец!B71+Задонск!B71+Измалк!B71+Красное!B71+Лебедянь!B71+'Л-Толст.'!B71+Липецк!B71+Станов!B71+Тербуны!B71+Усмань!B71+Хлевное!B71+Чаплыгин!B71</f>
        <v>0</v>
      </c>
      <c r="C71" s="24">
        <f>Грязи!C71+Волово!C71+Данков!C71+Добринка!C71+Доброе!C71+Долгор!C71+Елец!C71+Задонск!C71+Измалк!C71+Красное!C71+Лебедянь!C71+'Л-Толст.'!C71+Липецк!C71+Станов!C71+Тербуны!C71+Усмань!C71+Хлевное!C71+Чаплыгин!C71</f>
        <v>0</v>
      </c>
      <c r="D71" s="23"/>
    </row>
    <row r="72" spans="1:4" x14ac:dyDescent="0.25">
      <c r="A72" s="34" t="s">
        <v>47</v>
      </c>
      <c r="B72" s="4">
        <f>Грязи!B72+Волово!B72+Данков!B72+Добринка!B72+Доброе!B72+Долгор!B72+Елец!B72+Задонск!B72+Измалк!B72+Красное!B72+Лебедянь!B72+'Л-Толст.'!B72+Липецк!B72+Станов!B72+Тербуны!B72+Усмань!B72+Хлевное!B72+Чаплыгин!B72</f>
        <v>0</v>
      </c>
      <c r="C72" s="24">
        <f>Грязи!C72+Волово!C72+Данков!C72+Добринка!C72+Доброе!C72+Долгор!C72+Елец!C72+Задонск!C72+Измалк!C72+Красное!C72+Лебедянь!C72+'Л-Толст.'!C72+Липецк!C72+Станов!C72+Тербуны!C72+Усмань!C72+Хлевное!C72+Чаплыгин!C72</f>
        <v>0</v>
      </c>
      <c r="D72" s="23"/>
    </row>
    <row r="73" spans="1:4" x14ac:dyDescent="0.25">
      <c r="A73" s="34" t="s">
        <v>16</v>
      </c>
      <c r="B73" s="4">
        <f>Грязи!B73+Волово!B73+Данков!B73+Добринка!B73+Доброе!B73+Долгор!B73+Елец!B73+Задонск!B73+Измалк!B73+Красное!B73+Лебедянь!B73+'Л-Толст.'!B73+Липецк!B73+Станов!B73+Тербуны!B73+Усмань!B73+Хлевное!B73+Чаплыгин!B73</f>
        <v>660648</v>
      </c>
      <c r="C73" s="24">
        <f>Грязи!C73+Волово!C73+Данков!C73+Добринка!C73+Доброе!C73+Долгор!C73+Елец!C73+Задонск!C73+Измалк!C73+Красное!C73+Лебедянь!C73+'Л-Толст.'!C73+Липецк!C73+Станов!C73+Тербуны!C73+Усмань!C73+Хлевное!C73+Чаплыгин!C73</f>
        <v>284749.2</v>
      </c>
      <c r="D73" s="23"/>
    </row>
    <row r="74" spans="1:4" x14ac:dyDescent="0.25">
      <c r="A74" s="34" t="s">
        <v>55</v>
      </c>
      <c r="B74" s="4">
        <f>Грязи!B74+Волово!B74+Данков!B74+Добринка!B74+Доброе!B74+Долгор!B74+Елец!B74+Задонск!B74+Измалк!B74+Красное!B74+Лебедянь!B74+'Л-Толст.'!B74+Липецк!B74+Станов!B74+Тербуны!B74+Усмань!B74+Хлевное!B74+Чаплыгин!B74</f>
        <v>0</v>
      </c>
      <c r="C74" s="24">
        <f>Грязи!C74+Волово!C74+Данков!C74+Добринка!C74+Доброе!C74+Долгор!C74+Елец!C74+Задонск!C74+Измалк!C74+Красное!C74+Лебедянь!C74+'Л-Толст.'!C74+Липецк!C74+Станов!C74+Тербуны!C74+Усмань!C74+Хлевное!C74+Чаплыгин!C74</f>
        <v>0</v>
      </c>
      <c r="D74" s="23"/>
    </row>
    <row r="75" spans="1:4" x14ac:dyDescent="0.25">
      <c r="A75" s="34" t="s">
        <v>23</v>
      </c>
      <c r="B75" s="4">
        <f>Грязи!B75+Волово!B75+Данков!B75+Добринка!B75+Доброе!B75+Долгор!B75+Елец!B75+Задонск!B75+Измалк!B75+Красное!B75+Лебедянь!B75+'Л-Толст.'!B75+Липецк!B75+Станов!B75+Тербуны!B75+Усмань!B75+Хлевное!B75+Чаплыгин!B75</f>
        <v>0</v>
      </c>
      <c r="C75" s="24">
        <f>Грязи!C75+Волово!C75+Данков!C75+Добринка!C75+Доброе!C75+Долгор!C75+Елец!C75+Задонск!C75+Измалк!C75+Красное!C75+Лебедянь!C75+'Л-Толст.'!C75+Липецк!C75+Станов!C75+Тербуны!C75+Усмань!C75+Хлевное!C75+Чаплыгин!C75</f>
        <v>0</v>
      </c>
      <c r="D75" s="23"/>
    </row>
    <row r="76" spans="1:4" x14ac:dyDescent="0.25">
      <c r="A76" s="34" t="s">
        <v>39</v>
      </c>
      <c r="B76" s="4">
        <f>Грязи!B76+Волово!B76+Данков!B76+Добринка!B76+Доброе!B76+Долгор!B76+Елец!B76+Задонск!B76+Измалк!B76+Красное!B76+Лебедянь!B76+'Л-Толст.'!B76+Липецк!B76+Станов!B76+Тербуны!B76+Усмань!B76+Хлевное!B76+Чаплыгин!B76</f>
        <v>21803</v>
      </c>
      <c r="C76" s="24">
        <f>Грязи!C76+Волово!C76+Данков!C76+Добринка!C76+Доброе!C76+Долгор!C76+Елец!C76+Задонск!C76+Измалк!C76+Красное!C76+Лебедянь!C76+'Л-Толст.'!C76+Липецк!C76+Станов!C76+Тербуны!C76+Усмань!C76+Хлевное!C76+Чаплыгин!C76</f>
        <v>8010</v>
      </c>
      <c r="D76" s="23"/>
    </row>
    <row r="77" spans="1:4" x14ac:dyDescent="0.25">
      <c r="A77" s="34" t="s">
        <v>38</v>
      </c>
      <c r="B77" s="4">
        <f>Грязи!B77+Волово!B77+Данков!B77+Добринка!B77+Доброе!B77+Долгор!B77+Елец!B77+Задонск!B77+Измалк!B77+Красное!B77+Лебедянь!B77+'Л-Толст.'!B77+Липецк!B77+Станов!B77+Тербуны!B77+Усмань!B77+Хлевное!B77+Чаплыгин!B77</f>
        <v>6168</v>
      </c>
      <c r="C77" s="24">
        <f>Грязи!C77+Волово!C77+Данков!C77+Добринка!C77+Доброе!C77+Долгор!C77+Елец!C77+Задонск!C77+Измалк!C77+Красное!C77+Лебедянь!C77+'Л-Толст.'!C77+Липецк!C77+Станов!C77+Тербуны!C77+Усмань!C77+Хлевное!C77+Чаплыгин!C77</f>
        <v>1748</v>
      </c>
      <c r="D77" s="23"/>
    </row>
    <row r="78" spans="1:4" x14ac:dyDescent="0.25">
      <c r="A78" s="34" t="s">
        <v>37</v>
      </c>
      <c r="B78" s="4">
        <f>Грязи!B78+Волово!B78+Данков!B78+Добринка!B78+Доброе!B78+Долгор!B78+Елец!B78+Задонск!B78+Измалк!B78+Красное!B78+Лебедянь!B78+'Л-Толст.'!B78+Липецк!B78+Станов!B78+Тербуны!B78+Усмань!B78+Хлевное!B78+Чаплыгин!B78</f>
        <v>53016</v>
      </c>
      <c r="C78" s="24">
        <f>Грязи!C78+Волово!C78+Данков!C78+Добринка!C78+Доброе!C78+Долгор!C78+Елец!C78+Задонск!C78+Измалк!C78+Красное!C78+Лебедянь!C78+'Л-Толст.'!C78+Липецк!C78+Станов!C78+Тербуны!C78+Усмань!C78+Хлевное!C78+Чаплыгин!C78</f>
        <v>18709</v>
      </c>
      <c r="D78" s="23"/>
    </row>
    <row r="79" spans="1:4" x14ac:dyDescent="0.25">
      <c r="A79" s="34" t="s">
        <v>21</v>
      </c>
      <c r="B79" s="4">
        <f>Грязи!B79+Волово!B79+Данков!B79+Добринка!B79+Доброе!B79+Долгор!B79+Елец!B79+Задонск!B79+Измалк!B79+Красное!B79+Лебедянь!B79+'Л-Толст.'!B79+Липецк!B79+Станов!B79+Тербуны!B79+Усмань!B79+Хлевное!B79+Чаплыгин!B79</f>
        <v>0</v>
      </c>
      <c r="C79" s="24">
        <f>Грязи!C79+Волово!C79+Данков!C79+Добринка!C79+Доброе!C79+Долгор!C79+Елец!C79+Задонск!C79+Измалк!C79+Красное!C79+Лебедянь!C79+'Л-Толст.'!C79+Липецк!C79+Станов!C79+Тербуны!C79+Усмань!C79+Хлевное!C79+Чаплыгин!C79</f>
        <v>0</v>
      </c>
      <c r="D79" s="23"/>
    </row>
    <row r="80" spans="1:4" x14ac:dyDescent="0.25">
      <c r="A80" s="34" t="s">
        <v>57</v>
      </c>
      <c r="B80" s="4">
        <f>Грязи!B80+Волово!B80+Данков!B80+Добринка!B80+Доброе!B80+Долгор!B80+Елец!B80+Задонск!B80+Измалк!B80+Красное!B80+Лебедянь!B80+'Л-Толст.'!B80+Липецк!B80+Станов!B80+Тербуны!B80+Усмань!B80+Хлевное!B80+Чаплыгин!B80</f>
        <v>13108</v>
      </c>
      <c r="C80" s="24">
        <f>Грязи!C80+Волово!C80+Данков!C80+Добринка!C80+Доброе!C80+Долгор!C80+Елец!C80+Задонск!C80+Измалк!C80+Красное!C80+Лебедянь!C80+'Л-Толст.'!C80+Липецк!C80+Станов!C80+Тербуны!C80+Усмань!C80+Хлевное!C80+Чаплыгин!C80</f>
        <v>3098</v>
      </c>
      <c r="D80" s="23"/>
    </row>
    <row r="81" spans="1:4" x14ac:dyDescent="0.25">
      <c r="A81" s="34" t="s">
        <v>11</v>
      </c>
      <c r="B81" s="4">
        <f>Грязи!B81+Волово!B81+Данков!B81+Добринка!B81+Доброе!B81+Долгор!B81+Елец!B81+Задонск!B81+Измалк!B81+Красное!B81+Лебедянь!B81+'Л-Толст.'!B81+Липецк!B81+Станов!B81+Тербуны!B81+Усмань!B81+Хлевное!B81+Чаплыгин!B81</f>
        <v>18979</v>
      </c>
      <c r="C81" s="24">
        <f>Грязи!C81+Волово!C81+Данков!C81+Добринка!C81+Доброе!C81+Долгор!C81+Елец!C81+Задонск!C81+Измалк!C81+Красное!C81+Лебедянь!C81+'Л-Толст.'!C81+Липецк!C81+Станов!C81+Тербуны!C81+Усмань!C81+Хлевное!C81+Чаплыгин!C81</f>
        <v>6240</v>
      </c>
      <c r="D81" s="23"/>
    </row>
    <row r="82" spans="1:4" x14ac:dyDescent="0.25">
      <c r="A82" s="35" t="s">
        <v>58</v>
      </c>
      <c r="B82" s="4">
        <f>Грязи!B82+Волово!B82+Данков!B82+Добринка!B82+Доброе!B82+Долгор!B82+Елец!B82+Задонск!B82+Измалк!B82+Красное!B82+Лебедянь!B82+'Л-Толст.'!B82+Липецк!B82+Станов!B82+Тербуны!B82+Усмань!B82+Хлевное!B82+Чаплыгин!B82</f>
        <v>0</v>
      </c>
      <c r="C82" s="24">
        <f>Грязи!C82+Волово!C82+Данков!C82+Добринка!C82+Доброе!C82+Долгор!C82+Елец!C82+Задонск!C82+Измалк!C82+Красное!C82+Лебедянь!C82+'Л-Толст.'!C82+Липецк!C82+Станов!C82+Тербуны!C82+Усмань!C82+Хлевное!C82+Чаплыгин!C82</f>
        <v>0</v>
      </c>
      <c r="D82" s="23"/>
    </row>
    <row r="83" spans="1:4" x14ac:dyDescent="0.25">
      <c r="A83" s="35" t="s">
        <v>91</v>
      </c>
      <c r="B83" s="4">
        <f>Грязи!B83+Волово!B83+Данков!B83+Добринка!B83+Доброе!B83+Долгор!B83+Елец!B83+Задонск!B83+Измалк!B83+Красное!B83+Лебедянь!B83+'Л-Толст.'!B83+Липецк!B83+Станов!B83+Тербуны!B83+Усмань!B83+Хлевное!B83+Чаплыгин!B83</f>
        <v>48</v>
      </c>
      <c r="C83" s="24">
        <f>Грязи!C83+Волово!C83+Данков!C83+Добринка!C83+Доброе!C83+Долгор!C83+Елец!C83+Задонск!C83+Измалк!C83+Красное!C83+Лебедянь!C83+'Л-Толст.'!C83+Липецк!C83+Станов!C83+Тербуны!C83+Усмань!C83+Хлевное!C83+Чаплыгин!C83</f>
        <v>15.7</v>
      </c>
      <c r="D83" s="23"/>
    </row>
    <row r="84" spans="1:4" x14ac:dyDescent="0.25">
      <c r="A84" s="35" t="s">
        <v>42</v>
      </c>
      <c r="B84" s="4">
        <f>Грязи!B84+Волово!B84+Данков!B84+Добринка!B84+Доброе!B84+Долгор!B84+Елец!B84+Задонск!B84+Измалк!B84+Красное!B84+Лебедянь!B84+'Л-Толст.'!B84+Липецк!B84+Станов!B84+Тербуны!B84+Усмань!B84+Хлевное!B84+Чаплыгин!B84</f>
        <v>35834</v>
      </c>
      <c r="C84" s="24">
        <f>Грязи!C84+Волово!C84+Данков!C84+Добринка!C84+Доброе!C84+Долгор!C84+Елец!C84+Задонск!C84+Измалк!C84+Красное!C84+Лебедянь!C84+'Л-Толст.'!C84+Липецк!C84+Станов!C84+Тербуны!C84+Усмань!C84+Хлевное!C84+Чаплыгин!C84</f>
        <v>17331.2</v>
      </c>
      <c r="D84" s="23"/>
    </row>
    <row r="85" spans="1:4" x14ac:dyDescent="0.25">
      <c r="A85" s="35" t="s">
        <v>44</v>
      </c>
      <c r="B85" s="4">
        <f>Грязи!B85+Волово!B85+Данков!B85+Добринка!B85+Доброе!B85+Долгор!B85+Елец!B85+Задонск!B85+Измалк!B85+Красное!B85+Лебедянь!B85+'Л-Толст.'!B85+Липецк!B85+Станов!B85+Тербуны!B85+Усмань!B85+Хлевное!B85+Чаплыгин!B85</f>
        <v>190</v>
      </c>
      <c r="C85" s="24">
        <f>Грязи!C85+Волово!C85+Данков!C85+Добринка!C85+Доброе!C85+Долгор!C85+Елец!C85+Задонск!C85+Измалк!C85+Красное!C85+Лебедянь!C85+'Л-Толст.'!C85+Липецк!C85+Станов!C85+Тербуны!C85+Усмань!C85+Хлевное!C85+Чаплыгин!C85</f>
        <v>71.600000000000009</v>
      </c>
      <c r="D85" s="23"/>
    </row>
    <row r="86" spans="1:4" x14ac:dyDescent="0.25">
      <c r="A86" s="35" t="s">
        <v>43</v>
      </c>
      <c r="B86" s="4">
        <f>Грязи!B86+Волово!B86+Данков!B86+Добринка!B86+Доброе!B86+Долгор!B86+Елец!B86+Задонск!B86+Измалк!B86+Красное!B86+Лебедянь!B86+'Л-Толст.'!B86+Липецк!B86+Станов!B86+Тербуны!B86+Усмань!B86+Хлевное!B86+Чаплыгин!B86</f>
        <v>21913</v>
      </c>
      <c r="C86" s="24">
        <f>Грязи!C86+Волово!C86+Данков!C86+Добринка!C86+Доброе!C86+Долгор!C86+Елец!C86+Задонск!C86+Измалк!C86+Красное!C86+Лебедянь!C86+'Л-Толст.'!C86+Липецк!C86+Станов!C86+Тербуны!C86+Усмань!C86+Хлевное!C86+Чаплыгин!C86</f>
        <v>10690.5</v>
      </c>
      <c r="D86" s="23"/>
    </row>
    <row r="87" spans="1:4" x14ac:dyDescent="0.25">
      <c r="A87" s="35" t="s">
        <v>60</v>
      </c>
      <c r="B87" s="4">
        <f>Грязи!B87+Волово!B87+Данков!B87+Добринка!B87+Доброе!B87+Долгор!B87+Елец!B87+Задонск!B87+Измалк!B87+Красное!B87+Лебедянь!B87+'Л-Толст.'!B87+Липецк!B87+Станов!B87+Тербуны!B87+Усмань!B87+Хлевное!B87+Чаплыгин!B87</f>
        <v>0</v>
      </c>
      <c r="C87" s="24">
        <f>Грязи!C87+Волово!C87+Данков!C87+Добринка!C87+Доброе!C87+Долгор!C87+Елец!C87+Задонск!C87+Измалк!C87+Красное!C87+Лебедянь!C87+'Л-Толст.'!C87+Липецк!C87+Станов!C87+Тербуны!C87+Усмань!C87+Хлевное!C87+Чаплыгин!C87</f>
        <v>0</v>
      </c>
      <c r="D87" s="23"/>
    </row>
    <row r="88" spans="1:4" s="3" customFormat="1" x14ac:dyDescent="0.25">
      <c r="A88" s="35" t="s">
        <v>61</v>
      </c>
      <c r="B88" s="4">
        <f>Грязи!B88+Волово!B88+Данков!B88+Добринка!B88+Доброе!B88+Долгор!B88+Елец!B88+Задонск!B88+Измалк!B88+Красное!B88+Лебедянь!B88+'Л-Толст.'!B88+Липецк!B88+Станов!B88+Тербуны!B88+Усмань!B88+Хлевное!B88+Чаплыгин!B88</f>
        <v>0</v>
      </c>
      <c r="C88" s="24">
        <f>Грязи!C88+Волово!C88+Данков!C88+Добринка!C88+Доброе!C88+Долгор!C88+Елец!C88+Задонск!C88+Измалк!C88+Красное!C88+Лебедянь!C88+'Л-Толст.'!C88+Липецк!C88+Станов!C88+Тербуны!C88+Усмань!C88+Хлевное!C88+Чаплыгин!C88</f>
        <v>0</v>
      </c>
      <c r="D88" s="73"/>
    </row>
    <row r="89" spans="1:4" s="3" customFormat="1" x14ac:dyDescent="0.25">
      <c r="A89" s="14" t="s">
        <v>45</v>
      </c>
      <c r="B89" s="6">
        <f>SUM(B52:B81)</f>
        <v>1525210</v>
      </c>
      <c r="C89" s="70">
        <f t="shared" ref="C89" si="0">SUM(C52:C81)</f>
        <v>692837.7</v>
      </c>
      <c r="D89" s="73"/>
    </row>
    <row r="90" spans="1:4" x14ac:dyDescent="0.25">
      <c r="A90" s="18" t="s">
        <v>46</v>
      </c>
      <c r="B90" s="19">
        <f>SUM(B82:B88)</f>
        <v>57985</v>
      </c>
      <c r="C90" s="71">
        <f t="shared" ref="C90" si="1">SUM(C82:C88)</f>
        <v>28109</v>
      </c>
      <c r="D90" s="23"/>
    </row>
    <row r="91" spans="1:4" x14ac:dyDescent="0.25">
      <c r="A91" s="14" t="s">
        <v>36</v>
      </c>
      <c r="B91" s="6">
        <f>B89+B90</f>
        <v>1583195</v>
      </c>
      <c r="C91" s="70">
        <f t="shared" ref="C91" si="2">C89+C90</f>
        <v>720946.7</v>
      </c>
      <c r="D91" s="23"/>
    </row>
    <row r="92" spans="1:4" x14ac:dyDescent="0.25">
      <c r="A92" s="93" t="s">
        <v>64</v>
      </c>
      <c r="B92" s="94"/>
      <c r="C92" s="95"/>
      <c r="D92" s="23"/>
    </row>
    <row r="93" spans="1:4" x14ac:dyDescent="0.25">
      <c r="A93" s="34" t="s">
        <v>27</v>
      </c>
      <c r="B93" s="4">
        <f>Грязи!B93+Волово!B93+Данков!B93+Добринка!B93+Доброе!B93+Долгор!B93+Елец!B93+Задонск!B93+Измалк!B93+Красное!B93+Лебедянь!B93+'Л-Толст.'!B93+Липецк!B93+Станов!B93+Тербуны!B93+Усмань!B93+Хлевное!B93+Чаплыгин!B93</f>
        <v>4986</v>
      </c>
      <c r="C93" s="24">
        <f>Грязи!C93+Волово!C93+Данков!C93+Добринка!C93+Доброе!C93+Долгор!C93+Елец!C93+Задонск!C93+Измалк!C93+Красное!C93+Лебедянь!C93+'Л-Толст.'!C93+Липецк!C93+Станов!C93+Тербуны!C93+Усмань!C93+Хлевное!C93+Чаплыгин!C93</f>
        <v>2510.7999999999993</v>
      </c>
      <c r="D93" s="23"/>
    </row>
    <row r="94" spans="1:4" x14ac:dyDescent="0.25">
      <c r="A94" s="34" t="s">
        <v>14</v>
      </c>
      <c r="B94" s="4">
        <f>Грязи!B94+Волово!B94+Данков!B94+Добринка!B94+Доброе!B94+Долгор!B94+Елец!B94+Задонск!B94+Измалк!B94+Красное!B94+Лебедянь!B94+'Л-Толст.'!B94+Липецк!B94+Станов!B94+Тербуны!B94+Усмань!B94+Хлевное!B94+Чаплыгин!B94</f>
        <v>0</v>
      </c>
      <c r="C94" s="24">
        <f>Грязи!C94+Волово!C94+Данков!C94+Добринка!C94+Доброе!C94+Долгор!C94+Елец!C94+Задонск!C94+Измалк!C94+Красное!C94+Лебедянь!C94+'Л-Толст.'!C94+Липецк!C94+Станов!C94+Тербуны!C94+Усмань!C94+Хлевное!C94+Чаплыгин!C94</f>
        <v>0</v>
      </c>
      <c r="D94" s="23"/>
    </row>
    <row r="95" spans="1:4" x14ac:dyDescent="0.25">
      <c r="A95" s="34" t="s">
        <v>9</v>
      </c>
      <c r="B95" s="4">
        <f>Грязи!B95+Волово!B95+Данков!B95+Добринка!B95+Доброе!B95+Долгор!B95+Елец!B95+Задонск!B95+Измалк!B95+Красное!B95+Лебедянь!B95+'Л-Толст.'!B95+Липецк!B95+Станов!B95+Тербуны!B95+Усмань!B95+Хлевное!B95+Чаплыгин!B95</f>
        <v>0</v>
      </c>
      <c r="C95" s="24">
        <f>Грязи!C95+Волово!C95+Данков!C95+Добринка!C95+Доброе!C95+Долгор!C95+Елец!C95+Задонск!C95+Измалк!C95+Красное!C95+Лебедянь!C95+'Л-Толст.'!C95+Липецк!C95+Станов!C95+Тербуны!C95+Усмань!C95+Хлевное!C95+Чаплыгин!C95</f>
        <v>0</v>
      </c>
      <c r="D95" s="23"/>
    </row>
    <row r="96" spans="1:4" x14ac:dyDescent="0.25">
      <c r="A96" s="34" t="s">
        <v>13</v>
      </c>
      <c r="B96" s="4">
        <f>Грязи!B96+Волово!B96+Данков!B96+Добринка!B96+Доброе!B96+Долгор!B96+Елец!B96+Задонск!B96+Измалк!B96+Красное!B96+Лебедянь!B96+'Л-Толст.'!B96+Липецк!B96+Станов!B96+Тербуны!B96+Усмань!B96+Хлевное!B96+Чаплыгин!B96</f>
        <v>0</v>
      </c>
      <c r="C96" s="24">
        <f>Грязи!C96+Волово!C96+Данков!C96+Добринка!C96+Доброе!C96+Долгор!C96+Елец!C96+Задонск!C96+Измалк!C96+Красное!C96+Лебедянь!C96+'Л-Толст.'!C96+Липецк!C96+Станов!C96+Тербуны!C96+Усмань!C96+Хлевное!C96+Чаплыгин!C96</f>
        <v>0</v>
      </c>
      <c r="D96" s="23"/>
    </row>
    <row r="97" spans="1:4" x14ac:dyDescent="0.25">
      <c r="A97" s="34" t="s">
        <v>56</v>
      </c>
      <c r="B97" s="4">
        <f>Грязи!B97+Волово!B97+Данков!B97+Добринка!B97+Доброе!B97+Долгор!B97+Елец!B97+Задонск!B97+Измалк!B97+Красное!B97+Лебедянь!B97+'Л-Толст.'!B97+Липецк!B97+Станов!B97+Тербуны!B97+Усмань!B97+Хлевное!B97+Чаплыгин!B97</f>
        <v>0</v>
      </c>
      <c r="C97" s="24">
        <f>Грязи!C97+Волово!C97+Данков!C97+Добринка!C97+Доброе!C97+Долгор!C97+Елец!C97+Задонск!C97+Измалк!C97+Красное!C97+Лебедянь!C97+'Л-Толст.'!C97+Липецк!C97+Станов!C97+Тербуны!C97+Усмань!C97+Хлевное!C97+Чаплыгин!C97</f>
        <v>0</v>
      </c>
      <c r="D97" s="23"/>
    </row>
    <row r="98" spans="1:4" x14ac:dyDescent="0.25">
      <c r="A98" s="34" t="s">
        <v>41</v>
      </c>
      <c r="B98" s="4">
        <f>Грязи!B98+Волово!B98+Данков!B98+Добринка!B98+Доброе!B98+Долгор!B98+Елец!B98+Задонск!B98+Измалк!B98+Красное!B98+Лебедянь!B98+'Л-Толст.'!B98+Липецк!B98+Станов!B98+Тербуны!B98+Усмань!B98+Хлевное!B98+Чаплыгин!B98</f>
        <v>164</v>
      </c>
      <c r="C98" s="24">
        <f>Грязи!C98+Волово!C98+Данков!C98+Добринка!C98+Доброе!C98+Долгор!C98+Елец!C98+Задонск!C98+Измалк!C98+Красное!C98+Лебедянь!C98+'Л-Толст.'!C98+Липецк!C98+Станов!C98+Тербуны!C98+Усмань!C98+Хлевное!C98+Чаплыгин!C98</f>
        <v>86.3</v>
      </c>
      <c r="D98" s="23"/>
    </row>
    <row r="99" spans="1:4" x14ac:dyDescent="0.25">
      <c r="A99" s="34" t="s">
        <v>32</v>
      </c>
      <c r="B99" s="4">
        <f>Грязи!B99+Волово!B99+Данков!B99+Добринка!B99+Доброе!B99+Долгор!B99+Елец!B99+Задонск!B99+Измалк!B99+Красное!B99+Лебедянь!B99+'Л-Толст.'!B99+Липецк!B99+Станов!B99+Тербуны!B99+Усмань!B99+Хлевное!B99+Чаплыгин!B99</f>
        <v>1021</v>
      </c>
      <c r="C99" s="24">
        <f>Грязи!C99+Волово!C99+Данков!C99+Добринка!C99+Доброе!C99+Долгор!C99+Елец!C99+Задонск!C99+Измалк!C99+Красное!C99+Лебедянь!C99+'Л-Толст.'!C99+Липецк!C99+Станов!C99+Тербуны!C99+Усмань!C99+Хлевное!C99+Чаплыгин!C99</f>
        <v>521</v>
      </c>
      <c r="D99" s="23"/>
    </row>
    <row r="100" spans="1:4" x14ac:dyDescent="0.25">
      <c r="A100" s="34" t="s">
        <v>7</v>
      </c>
      <c r="B100" s="4">
        <f>Грязи!B100+Волово!B100+Данков!B100+Добринка!B100+Доброе!B100+Долгор!B100+Елец!B100+Задонск!B100+Измалк!B100+Красное!B100+Лебедянь!B100+'Л-Толст.'!B100+Липецк!B100+Станов!B100+Тербуны!B100+Усмань!B100+Хлевное!B100+Чаплыгин!B100</f>
        <v>1806</v>
      </c>
      <c r="C100" s="24">
        <f>Грязи!C100+Волово!C100+Данков!C100+Добринка!C100+Доброе!C100+Долгор!C100+Елец!C100+Задонск!C100+Измалк!C100+Красное!C100+Лебедянь!C100+'Л-Толст.'!C100+Липецк!C100+Станов!C100+Тербуны!C100+Усмань!C100+Хлевное!C100+Чаплыгин!C100</f>
        <v>958.1</v>
      </c>
      <c r="D100" s="23"/>
    </row>
    <row r="101" spans="1:4" x14ac:dyDescent="0.25">
      <c r="A101" s="34" t="s">
        <v>24</v>
      </c>
      <c r="B101" s="4">
        <f>Грязи!B101+Волово!B101+Данков!B101+Добринка!B101+Доброе!B101+Долгор!B101+Елец!B101+Задонск!B101+Измалк!B101+Красное!B101+Лебедянь!B101+'Л-Толст.'!B101+Липецк!B101+Станов!B101+Тербуны!B101+Усмань!B101+Хлевное!B101+Чаплыгин!B101</f>
        <v>0</v>
      </c>
      <c r="C101" s="24">
        <f>Грязи!C101+Волово!C101+Данков!C101+Добринка!C101+Доброе!C101+Долгор!C101+Елец!C101+Задонск!C101+Измалк!C101+Красное!C101+Лебедянь!C101+'Л-Толст.'!C101+Липецк!C101+Станов!C101+Тербуны!C101+Усмань!C101+Хлевное!C101+Чаплыгин!C101</f>
        <v>0</v>
      </c>
      <c r="D101" s="23"/>
    </row>
    <row r="102" spans="1:4" x14ac:dyDescent="0.25">
      <c r="A102" s="34" t="s">
        <v>35</v>
      </c>
      <c r="B102" s="4">
        <f>Грязи!B102+Волово!B102+Данков!B102+Добринка!B102+Доброе!B102+Долгор!B102+Елец!B102+Задонск!B102+Измалк!B102+Красное!B102+Лебедянь!B102+'Л-Толст.'!B102+Липецк!B102+Станов!B102+Тербуны!B102+Усмань!B102+Хлевное!B102+Чаплыгин!B102</f>
        <v>0</v>
      </c>
      <c r="C102" s="24">
        <f>Грязи!C102+Волово!C102+Данков!C102+Добринка!C102+Доброе!C102+Долгор!C102+Елец!C102+Задонск!C102+Измалк!C102+Красное!C102+Лебедянь!C102+'Л-Толст.'!C102+Липецк!C102+Станов!C102+Тербуны!C102+Усмань!C102+Хлевное!C102+Чаплыгин!C102</f>
        <v>0</v>
      </c>
      <c r="D102" s="23"/>
    </row>
    <row r="103" spans="1:4" x14ac:dyDescent="0.25">
      <c r="A103" s="34" t="s">
        <v>30</v>
      </c>
      <c r="B103" s="4">
        <f>Грязи!B103+Волово!B103+Данков!B103+Добринка!B103+Доброе!B103+Долгор!B103+Елец!B103+Задонск!B103+Измалк!B103+Красное!B103+Лебедянь!B103+'Л-Толст.'!B103+Липецк!B103+Станов!B103+Тербуны!B103+Усмань!B103+Хлевное!B103+Чаплыгин!B103</f>
        <v>4771</v>
      </c>
      <c r="C103" s="24">
        <f>Грязи!C103+Волово!C103+Данков!C103+Добринка!C103+Доброе!C103+Долгор!C103+Елец!C103+Задонск!C103+Измалк!C103+Красное!C103+Лебедянь!C103+'Л-Толст.'!C103+Липецк!C103+Станов!C103+Тербуны!C103+Усмань!C103+Хлевное!C103+Чаплыгин!C103</f>
        <v>2577.8999999999996</v>
      </c>
      <c r="D103" s="23"/>
    </row>
    <row r="104" spans="1:4" x14ac:dyDescent="0.25">
      <c r="A104" s="34" t="s">
        <v>20</v>
      </c>
      <c r="B104" s="4">
        <f>Грязи!B104+Волово!B104+Данков!B104+Добринка!B104+Доброе!B104+Долгор!B104+Елец!B104+Задонск!B104+Измалк!B104+Красное!B104+Лебедянь!B104+'Л-Толст.'!B104+Липецк!B104+Станов!B104+Тербуны!B104+Усмань!B104+Хлевное!B104+Чаплыгин!B104</f>
        <v>0</v>
      </c>
      <c r="C104" s="24">
        <f>Грязи!C104+Волово!C104+Данков!C104+Добринка!C104+Доброе!C104+Долгор!C104+Елец!C104+Задонск!C104+Измалк!C104+Красное!C104+Лебедянь!C104+'Л-Толст.'!C104+Липецк!C104+Станов!C104+Тербуны!C104+Усмань!C104+Хлевное!C104+Чаплыгин!C104</f>
        <v>0</v>
      </c>
      <c r="D104" s="23"/>
    </row>
    <row r="105" spans="1:4" x14ac:dyDescent="0.25">
      <c r="A105" s="34" t="s">
        <v>17</v>
      </c>
      <c r="B105" s="4">
        <f>Грязи!B105+Волово!B105+Данков!B105+Добринка!B105+Доброе!B105+Долгор!B105+Елец!B105+Задонск!B105+Измалк!B105+Красное!B105+Лебедянь!B105+'Л-Толст.'!B105+Липецк!B105+Станов!B105+Тербуны!B105+Усмань!B105+Хлевное!B105+Чаплыгин!B105</f>
        <v>0</v>
      </c>
      <c r="C105" s="24">
        <f>Грязи!C105+Волово!C105+Данков!C105+Добринка!C105+Доброе!C105+Долгор!C105+Елец!C105+Задонск!C105+Измалк!C105+Красное!C105+Лебедянь!C105+'Л-Толст.'!C105+Липецк!C105+Станов!C105+Тербуны!C105+Усмань!C105+Хлевное!C105+Чаплыгин!C105</f>
        <v>0</v>
      </c>
      <c r="D105" s="23"/>
    </row>
    <row r="106" spans="1:4" x14ac:dyDescent="0.25">
      <c r="A106" s="34" t="s">
        <v>12</v>
      </c>
      <c r="B106" s="4">
        <f>Грязи!B106+Волово!B106+Данков!B106+Добринка!B106+Доброе!B106+Долгор!B106+Елец!B106+Задонск!B106+Измалк!B106+Красное!B106+Лебедянь!B106+'Л-Толст.'!B106+Липецк!B106+Станов!B106+Тербуны!B106+Усмань!B106+Хлевное!B106+Чаплыгин!B106</f>
        <v>0</v>
      </c>
      <c r="C106" s="24">
        <f>Грязи!C106+Волово!C106+Данков!C106+Добринка!C106+Доброе!C106+Долгор!C106+Елец!C106+Задонск!C106+Измалк!C106+Красное!C106+Лебедянь!C106+'Л-Толст.'!C106+Липецк!C106+Станов!C106+Тербуны!C106+Усмань!C106+Хлевное!C106+Чаплыгин!C106</f>
        <v>0</v>
      </c>
      <c r="D106" s="23"/>
    </row>
    <row r="107" spans="1:4" x14ac:dyDescent="0.25">
      <c r="A107" s="34" t="s">
        <v>40</v>
      </c>
      <c r="B107" s="4">
        <f>Грязи!B107+Волово!B107+Данков!B107+Добринка!B107+Доброе!B107+Долгор!B107+Елец!B107+Задонск!B107+Измалк!B107+Красное!B107+Лебедянь!B107+'Л-Толст.'!B107+Липецк!B107+Станов!B107+Тербуны!B107+Усмань!B107+Хлевное!B107+Чаплыгин!B107</f>
        <v>238</v>
      </c>
      <c r="C107" s="24">
        <f>Грязи!C107+Волово!C107+Данков!C107+Добринка!C107+Доброе!C107+Долгор!C107+Елец!C107+Задонск!C107+Измалк!C107+Красное!C107+Лебедянь!C107+'Л-Толст.'!C107+Липецк!C107+Станов!C107+Тербуны!C107+Усмань!C107+Хлевное!C107+Чаплыгин!C107</f>
        <v>126.3</v>
      </c>
      <c r="D107" s="23"/>
    </row>
    <row r="108" spans="1:4" x14ac:dyDescent="0.25">
      <c r="A108" s="34" t="s">
        <v>28</v>
      </c>
      <c r="B108" s="4">
        <f>Грязи!B108+Волово!B108+Данков!B108+Добринка!B108+Доброе!B108+Долгор!B108+Елец!B108+Задонск!B108+Измалк!B108+Красное!B108+Лебедянь!B108+'Л-Толст.'!B108+Липецк!B108+Станов!B108+Тербуны!B108+Усмань!B108+Хлевное!B108+Чаплыгин!B108</f>
        <v>255</v>
      </c>
      <c r="C108" s="24">
        <f>Грязи!C108+Волово!C108+Данков!C108+Добринка!C108+Доброе!C108+Долгор!C108+Елец!C108+Задонск!C108+Измалк!C108+Красное!C108+Лебедянь!C108+'Л-Толст.'!C108+Липецк!C108+Станов!C108+Тербуны!C108+Усмань!C108+Хлевное!C108+Чаплыгин!C108</f>
        <v>155.1</v>
      </c>
      <c r="D108" s="23"/>
    </row>
    <row r="109" spans="1:4" x14ac:dyDescent="0.25">
      <c r="A109" s="34" t="s">
        <v>29</v>
      </c>
      <c r="B109" s="4">
        <f>Грязи!B109+Волово!B109+Данков!B109+Добринка!B109+Доброе!B109+Долгор!B109+Елец!B109+Задонск!B109+Измалк!B109+Красное!B109+Лебедянь!B109+'Л-Толст.'!B109+Липецк!B109+Станов!B109+Тербуны!B109+Усмань!B109+Хлевное!B109+Чаплыгин!B109</f>
        <v>314</v>
      </c>
      <c r="C109" s="24">
        <f>Грязи!C109+Волово!C109+Данков!C109+Добринка!C109+Доброе!C109+Долгор!C109+Елец!C109+Задонск!C109+Измалк!C109+Красное!C109+Лебедянь!C109+'Л-Толст.'!C109+Липецк!C109+Станов!C109+Тербуны!C109+Усмань!C109+Хлевное!C109+Чаплыгин!C109</f>
        <v>166.09999999999997</v>
      </c>
      <c r="D109" s="23"/>
    </row>
    <row r="110" spans="1:4" x14ac:dyDescent="0.25">
      <c r="A110" s="34" t="s">
        <v>15</v>
      </c>
      <c r="B110" s="4">
        <f>Грязи!B110+Волово!B110+Данков!B110+Добринка!B110+Доброе!B110+Долгор!B110+Елец!B110+Задонск!B110+Измалк!B110+Красное!B110+Лебедянь!B110+'Л-Толст.'!B110+Липецк!B110+Станов!B110+Тербуны!B110+Усмань!B110+Хлевное!B110+Чаплыгин!B110</f>
        <v>30401</v>
      </c>
      <c r="C110" s="24">
        <f>Грязи!C110+Волово!C110+Данков!C110+Добринка!C110+Доброе!C110+Долгор!C110+Елец!C110+Задонск!C110+Измалк!C110+Красное!C110+Лебедянь!C110+'Л-Толст.'!C110+Липецк!C110+Станов!C110+Тербуны!C110+Усмань!C110+Хлевное!C110+Чаплыгин!C110</f>
        <v>21216.399999999998</v>
      </c>
      <c r="D110" s="23"/>
    </row>
    <row r="111" spans="1:4" x14ac:dyDescent="0.25">
      <c r="A111" s="34" t="s">
        <v>10</v>
      </c>
      <c r="B111" s="4">
        <f>Грязи!B111+Волово!B111+Данков!B111+Добринка!B111+Доброе!B111+Долгор!B111+Елец!B111+Задонск!B111+Измалк!B111+Красное!B111+Лебедянь!B111+'Л-Толст.'!B111+Липецк!B111+Станов!B111+Тербуны!B111+Усмань!B111+Хлевное!B111+Чаплыгин!B111</f>
        <v>0</v>
      </c>
      <c r="C111" s="24">
        <f>Грязи!C111+Волово!C111+Данков!C111+Добринка!C111+Доброе!C111+Долгор!C111+Елец!C111+Задонск!C111+Измалк!C111+Красное!C111+Лебедянь!C111+'Л-Толст.'!C111+Липецк!C111+Станов!C111+Тербуны!C111+Усмань!C111+Хлевное!C111+Чаплыгин!C111</f>
        <v>0</v>
      </c>
      <c r="D111" s="23"/>
    </row>
    <row r="112" spans="1:4" x14ac:dyDescent="0.25">
      <c r="A112" s="34" t="s">
        <v>8</v>
      </c>
      <c r="B112" s="4">
        <f>Грязи!B112+Волово!B112+Данков!B112+Добринка!B112+Доброе!B112+Долгор!B112+Елец!B112+Задонск!B112+Измалк!B112+Красное!B112+Лебедянь!B112+'Л-Толст.'!B112+Липецк!B112+Станов!B112+Тербуны!B112+Усмань!B112+Хлевное!B112+Чаплыгин!B112</f>
        <v>0</v>
      </c>
      <c r="C112" s="24">
        <f>Грязи!C112+Волово!C112+Данков!C112+Добринка!C112+Доброе!C112+Долгор!C112+Елец!C112+Задонск!C112+Измалк!C112+Красное!C112+Лебедянь!C112+'Л-Толст.'!C112+Липецк!C112+Станов!C112+Тербуны!C112+Усмань!C112+Хлевное!C112+Чаплыгин!C112</f>
        <v>0</v>
      </c>
      <c r="D112" s="23"/>
    </row>
    <row r="113" spans="1:4" x14ac:dyDescent="0.25">
      <c r="A113" s="34" t="s">
        <v>47</v>
      </c>
      <c r="B113" s="4">
        <f>Грязи!B113+Волово!B113+Данков!B113+Добринка!B113+Доброе!B113+Долгор!B113+Елец!B113+Задонск!B113+Измалк!B113+Красное!B113+Лебедянь!B113+'Л-Толст.'!B113+Липецк!B113+Станов!B113+Тербуны!B113+Усмань!B113+Хлевное!B113+Чаплыгин!B113</f>
        <v>0</v>
      </c>
      <c r="C113" s="24">
        <f>Грязи!C113+Волово!C113+Данков!C113+Добринка!C113+Доброе!C113+Долгор!C113+Елец!C113+Задонск!C113+Измалк!C113+Красное!C113+Лебедянь!C113+'Л-Толст.'!C113+Липецк!C113+Станов!C113+Тербуны!C113+Усмань!C113+Хлевное!C113+Чаплыгин!C113</f>
        <v>0</v>
      </c>
      <c r="D113" s="23"/>
    </row>
    <row r="114" spans="1:4" x14ac:dyDescent="0.25">
      <c r="A114" s="34" t="s">
        <v>16</v>
      </c>
      <c r="B114" s="4">
        <f>Грязи!B114+Волово!B114+Данков!B114+Добринка!B114+Доброе!B114+Долгор!B114+Елец!B114+Задонск!B114+Измалк!B114+Красное!B114+Лебедянь!B114+'Л-Толст.'!B114+Липецк!B114+Станов!B114+Тербуны!B114+Усмань!B114+Хлевное!B114+Чаплыгин!B114</f>
        <v>205196</v>
      </c>
      <c r="C114" s="24">
        <f>Грязи!C114+Волово!C114+Данков!C114+Добринка!C114+Доброе!C114+Долгор!C114+Елец!C114+Задонск!C114+Измалк!C114+Красное!C114+Лебедянь!C114+'Л-Толст.'!C114+Липецк!C114+Станов!C114+Тербуны!C114+Усмань!C114+Хлевное!C114+Чаплыгин!C114</f>
        <v>112942.2</v>
      </c>
      <c r="D114" s="23"/>
    </row>
    <row r="115" spans="1:4" x14ac:dyDescent="0.25">
      <c r="A115" s="34" t="s">
        <v>55</v>
      </c>
      <c r="B115" s="4">
        <f>Грязи!B115+Волово!B115+Данков!B115+Добринка!B115+Доброе!B115+Долгор!B115+Елец!B115+Задонск!B115+Измалк!B115+Красное!B115+Лебедянь!B115+'Л-Толст.'!B115+Липецк!B115+Станов!B115+Тербуны!B115+Усмань!B115+Хлевное!B115+Чаплыгин!B115</f>
        <v>0</v>
      </c>
      <c r="C115" s="24">
        <f>Грязи!C115+Волово!C115+Данков!C115+Добринка!C115+Доброе!C115+Долгор!C115+Елец!C115+Задонск!C115+Измалк!C115+Красное!C115+Лебедянь!C115+'Л-Толст.'!C115+Липецк!C115+Станов!C115+Тербуны!C115+Усмань!C115+Хлевное!C115+Чаплыгин!C115</f>
        <v>0</v>
      </c>
      <c r="D115" s="23"/>
    </row>
    <row r="116" spans="1:4" x14ac:dyDescent="0.25">
      <c r="A116" s="34" t="s">
        <v>23</v>
      </c>
      <c r="B116" s="4">
        <f>Грязи!B116+Волово!B116+Данков!B116+Добринка!B116+Доброе!B116+Долгор!B116+Елец!B116+Задонск!B116+Измалк!B116+Красное!B116+Лебедянь!B116+'Л-Толст.'!B116+Липецк!B116+Станов!B116+Тербуны!B116+Усмань!B116+Хлевное!B116+Чаплыгин!B116</f>
        <v>0</v>
      </c>
      <c r="C116" s="24">
        <f>Грязи!C116+Волово!C116+Данков!C116+Добринка!C116+Доброе!C116+Долгор!C116+Елец!C116+Задонск!C116+Измалк!C116+Красное!C116+Лебедянь!C116+'Л-Толст.'!C116+Липецк!C116+Станов!C116+Тербуны!C116+Усмань!C116+Хлевное!C116+Чаплыгин!C116</f>
        <v>0</v>
      </c>
      <c r="D116" s="23"/>
    </row>
    <row r="117" spans="1:4" x14ac:dyDescent="0.25">
      <c r="A117" s="34" t="s">
        <v>39</v>
      </c>
      <c r="B117" s="4">
        <f>Грязи!B117+Волово!B117+Данков!B117+Добринка!B117+Доброе!B117+Долгор!B117+Елец!B117+Задонск!B117+Измалк!B117+Красное!B117+Лебедянь!B117+'Л-Толст.'!B117+Липецк!B117+Станов!B117+Тербуны!B117+Усмань!B117+Хлевное!B117+Чаплыгин!B117</f>
        <v>8754</v>
      </c>
      <c r="C117" s="24">
        <f>Грязи!C117+Волово!C117+Данков!C117+Добринка!C117+Доброе!C117+Долгор!C117+Елец!C117+Задонск!C117+Измалк!C117+Красное!C117+Лебедянь!C117+'Л-Толст.'!C117+Липецк!C117+Станов!C117+Тербуны!C117+Усмань!C117+Хлевное!C117+Чаплыгин!C117</f>
        <v>4507.6999999999989</v>
      </c>
      <c r="D117" s="23"/>
    </row>
    <row r="118" spans="1:4" x14ac:dyDescent="0.25">
      <c r="A118" s="34" t="s">
        <v>38</v>
      </c>
      <c r="B118" s="4">
        <f>Грязи!B118+Волово!B118+Данков!B118+Добринка!B118+Доброе!B118+Долгор!B118+Елец!B118+Задонск!B118+Измалк!B118+Красное!B118+Лебедянь!B118+'Л-Толст.'!B118+Липецк!B118+Станов!B118+Тербуны!B118+Усмань!B118+Хлевное!B118+Чаплыгин!B118</f>
        <v>112</v>
      </c>
      <c r="C118" s="24">
        <f>Грязи!C118+Волово!C118+Данков!C118+Добринка!C118+Доброе!C118+Долгор!C118+Елец!C118+Задонск!C118+Измалк!C118+Красное!C118+Лебедянь!C118+'Л-Толст.'!C118+Липецк!C118+Станов!C118+Тербуны!C118+Усмань!C118+Хлевное!C118+Чаплыгин!C118</f>
        <v>58.4</v>
      </c>
      <c r="D118" s="23"/>
    </row>
    <row r="119" spans="1:4" x14ac:dyDescent="0.25">
      <c r="A119" s="34" t="s">
        <v>37</v>
      </c>
      <c r="B119" s="4">
        <f>Грязи!B119+Волово!B119+Данков!B119+Добринка!B119+Доброе!B119+Долгор!B119+Елец!B119+Задонск!B119+Измалк!B119+Красное!B119+Лебедянь!B119+'Л-Толст.'!B119+Липецк!B119+Станов!B119+Тербуны!B119+Усмань!B119+Хлевное!B119+Чаплыгин!B119</f>
        <v>14380</v>
      </c>
      <c r="C119" s="24">
        <f>Грязи!C119+Волово!C119+Данков!C119+Добринка!C119+Доброе!C119+Долгор!C119+Елец!C119+Задонск!C119+Измалк!C119+Красное!C119+Лебедянь!C119+'Л-Толст.'!C119+Липецк!C119+Станов!C119+Тербуны!C119+Усмань!C119+Хлевное!C119+Чаплыгин!C119</f>
        <v>7845.1</v>
      </c>
      <c r="D119" s="23"/>
    </row>
    <row r="120" spans="1:4" x14ac:dyDescent="0.25">
      <c r="A120" s="34" t="s">
        <v>21</v>
      </c>
      <c r="B120" s="4">
        <f>Грязи!B120+Волово!B120+Данков!B120+Добринка!B120+Доброе!B120+Долгор!B120+Елец!B120+Задонск!B120+Измалк!B120+Красное!B120+Лебедянь!B120+'Л-Толст.'!B120+Липецк!B120+Станов!B120+Тербуны!B120+Усмань!B120+Хлевное!B120+Чаплыгин!B120</f>
        <v>0</v>
      </c>
      <c r="C120" s="24">
        <f>Грязи!C120+Волово!C120+Данков!C120+Добринка!C120+Доброе!C120+Долгор!C120+Елец!C120+Задонск!C120+Измалк!C120+Красное!C120+Лебедянь!C120+'Л-Толст.'!C120+Липецк!C120+Станов!C120+Тербуны!C120+Усмань!C120+Хлевное!C120+Чаплыгин!C120</f>
        <v>0</v>
      </c>
      <c r="D120" s="23"/>
    </row>
    <row r="121" spans="1:4" x14ac:dyDescent="0.25">
      <c r="A121" s="34" t="s">
        <v>57</v>
      </c>
      <c r="B121" s="4">
        <f>Грязи!B121+Волово!B121+Данков!B121+Добринка!B121+Доброе!B121+Долгор!B121+Елец!B121+Задонск!B121+Измалк!B121+Красное!B121+Лебедянь!B121+'Л-Толст.'!B121+Липецк!B121+Станов!B121+Тербуны!B121+Усмань!B121+Хлевное!B121+Чаплыгин!B121</f>
        <v>0</v>
      </c>
      <c r="C121" s="24">
        <f>Грязи!C121+Волово!C121+Данков!C121+Добринка!C121+Доброе!C121+Долгор!C121+Елец!C121+Задонск!C121+Измалк!C121+Красное!C121+Лебедянь!C121+'Л-Толст.'!C121+Липецк!C121+Станов!C121+Тербуны!C121+Усмань!C121+Хлевное!C121+Чаплыгин!C121</f>
        <v>0</v>
      </c>
      <c r="D121" s="23"/>
    </row>
    <row r="122" spans="1:4" x14ac:dyDescent="0.25">
      <c r="A122" s="34" t="s">
        <v>11</v>
      </c>
      <c r="B122" s="4">
        <f>Грязи!B122+Волово!B122+Данков!B122+Добринка!B122+Доброе!B122+Долгор!B122+Елец!B122+Задонск!B122+Измалк!B122+Красное!B122+Лебедянь!B122+'Л-Толст.'!B122+Липецк!B122+Станов!B122+Тербуны!B122+Усмань!B122+Хлевное!B122+Чаплыгин!B122</f>
        <v>44</v>
      </c>
      <c r="C122" s="24">
        <f>Грязи!C122+Волово!C122+Данков!C122+Добринка!C122+Доброе!C122+Долгор!C122+Елец!C122+Задонск!C122+Измалк!C122+Красное!C122+Лебедянь!C122+'Л-Толст.'!C122+Липецк!C122+Станов!C122+Тербуны!C122+Усмань!C122+Хлевное!C122+Чаплыгин!C122</f>
        <v>23.8</v>
      </c>
      <c r="D122" s="23"/>
    </row>
    <row r="123" spans="1:4" x14ac:dyDescent="0.25">
      <c r="A123" s="14" t="s">
        <v>36</v>
      </c>
      <c r="B123" s="6">
        <f>SUM(B93:B122)</f>
        <v>272442</v>
      </c>
      <c r="C123" s="70">
        <f t="shared" ref="C123" si="3">SUM(C93:C122)</f>
        <v>153695.19999999998</v>
      </c>
      <c r="D123" s="23"/>
    </row>
    <row r="124" spans="1:4" x14ac:dyDescent="0.25">
      <c r="A124" s="93" t="s">
        <v>65</v>
      </c>
      <c r="B124" s="94"/>
      <c r="C124" s="95"/>
      <c r="D124" s="23"/>
    </row>
    <row r="125" spans="1:4" x14ac:dyDescent="0.25">
      <c r="A125" s="34" t="s">
        <v>27</v>
      </c>
      <c r="B125" s="4">
        <f>Грязи!B125+Волово!B125+Данков!B125+Добринка!B125+Доброе!B125+Долгор!B125+Елец!B125+Задонск!B125+Измалк!B125+Красное!B125+Лебедянь!B125+'Л-Толст.'!B125+Липецк!B125+Станов!B125+Тербуны!B125+Усмань!B125+Хлевное!B125+Чаплыгин!B125</f>
        <v>22707</v>
      </c>
      <c r="C125" s="24">
        <f>Грязи!C125+Волово!C125+Данков!C125+Добринка!C125+Доброе!C125+Долгор!C125+Елец!C125+Задонск!C125+Измалк!C125+Красное!C125+Лебедянь!C125+'Л-Толст.'!C125+Липецк!C125+Станов!C125+Тербуны!C125+Усмань!C125+Хлевное!C125+Чаплыгин!C125</f>
        <v>36175</v>
      </c>
      <c r="D125" s="23"/>
    </row>
    <row r="126" spans="1:4" x14ac:dyDescent="0.25">
      <c r="A126" s="34" t="s">
        <v>14</v>
      </c>
      <c r="B126" s="4">
        <f>Грязи!B126+Волово!B126+Данков!B126+Добринка!B126+Доброе!B126+Долгор!B126+Елец!B126+Задонск!B126+Измалк!B126+Красное!B126+Лебедянь!B126+'Л-Толст.'!B126+Липецк!B126+Станов!B126+Тербуны!B126+Усмань!B126+Хлевное!B126+Чаплыгин!B126</f>
        <v>0</v>
      </c>
      <c r="C126" s="24">
        <f>Грязи!C126+Волово!C126+Данков!C126+Добринка!C126+Доброе!C126+Долгор!C126+Елец!C126+Задонск!C126+Измалк!C126+Красное!C126+Лебедянь!C126+'Л-Толст.'!C126+Липецк!C126+Станов!C126+Тербуны!C126+Усмань!C126+Хлевное!C126+Чаплыгин!C126</f>
        <v>0</v>
      </c>
      <c r="D126" s="23"/>
    </row>
    <row r="127" spans="1:4" x14ac:dyDescent="0.25">
      <c r="A127" s="34" t="s">
        <v>9</v>
      </c>
      <c r="B127" s="4">
        <f>Грязи!B127+Волово!B127+Данков!B127+Добринка!B127+Доброе!B127+Долгор!B127+Елец!B127+Задонск!B127+Измалк!B127+Красное!B127+Лебедянь!B127+'Л-Толст.'!B127+Липецк!B127+Станов!B127+Тербуны!B127+Усмань!B127+Хлевное!B127+Чаплыгин!B127</f>
        <v>9</v>
      </c>
      <c r="C127" s="24">
        <f>Грязи!C127+Волово!C127+Данков!C127+Добринка!C127+Доброе!C127+Долгор!C127+Елец!C127+Задонск!C127+Измалк!C127+Красное!C127+Лебедянь!C127+'Л-Толст.'!C127+Липецк!C127+Станов!C127+Тербуны!C127+Усмань!C127+Хлевное!C127+Чаплыгин!C127</f>
        <v>7</v>
      </c>
      <c r="D127" s="23"/>
    </row>
    <row r="128" spans="1:4" x14ac:dyDescent="0.25">
      <c r="A128" s="34" t="s">
        <v>13</v>
      </c>
      <c r="B128" s="4">
        <f>Грязи!B128+Волово!B128+Данков!B128+Добринка!B128+Доброе!B128+Долгор!B128+Елец!B128+Задонск!B128+Измалк!B128+Красное!B128+Лебедянь!B128+'Л-Толст.'!B128+Липецк!B128+Станов!B128+Тербуны!B128+Усмань!B128+Хлевное!B128+Чаплыгин!B128</f>
        <v>0</v>
      </c>
      <c r="C128" s="24">
        <f>Грязи!C128+Волово!C128+Данков!C128+Добринка!C128+Доброе!C128+Долгор!C128+Елец!C128+Задонск!C128+Измалк!C128+Красное!C128+Лебедянь!C128+'Л-Толст.'!C128+Липецк!C128+Станов!C128+Тербуны!C128+Усмань!C128+Хлевное!C128+Чаплыгин!C128</f>
        <v>0</v>
      </c>
      <c r="D128" s="23"/>
    </row>
    <row r="129" spans="1:4" x14ac:dyDescent="0.25">
      <c r="A129" s="34" t="s">
        <v>56</v>
      </c>
      <c r="B129" s="4">
        <f>Грязи!B129+Волово!B129+Данков!B129+Добринка!B129+Доброе!B129+Долгор!B129+Елец!B129+Задонск!B129+Измалк!B129+Красное!B129+Лебедянь!B129+'Л-Толст.'!B129+Липецк!B129+Станов!B129+Тербуны!B129+Усмань!B129+Хлевное!B129+Чаплыгин!B129</f>
        <v>0</v>
      </c>
      <c r="C129" s="24">
        <f>Грязи!C129+Волово!C129+Данков!C129+Добринка!C129+Доброе!C129+Долгор!C129+Елец!C129+Задонск!C129+Измалк!C129+Красное!C129+Лебедянь!C129+'Л-Толст.'!C129+Липецк!C129+Станов!C129+Тербуны!C129+Усмань!C129+Хлевное!C129+Чаплыгин!C129</f>
        <v>0</v>
      </c>
      <c r="D129" s="23"/>
    </row>
    <row r="130" spans="1:4" x14ac:dyDescent="0.25">
      <c r="A130" s="34" t="s">
        <v>41</v>
      </c>
      <c r="B130" s="4">
        <f>Грязи!B130+Волово!B130+Данков!B130+Добринка!B130+Доброе!B130+Долгор!B130+Елец!B130+Задонск!B130+Измалк!B130+Красное!B130+Лебедянь!B130+'Л-Толст.'!B130+Липецк!B130+Станов!B130+Тербуны!B130+Усмань!B130+Хлевное!B130+Чаплыгин!B130</f>
        <v>14112</v>
      </c>
      <c r="C130" s="24">
        <f>Грязи!C130+Волово!C130+Данков!C130+Добринка!C130+Доброе!C130+Долгор!C130+Елец!C130+Задонск!C130+Измалк!C130+Красное!C130+Лебедянь!C130+'Л-Толст.'!C130+Липецк!C130+Станов!C130+Тербуны!C130+Усмань!C130+Хлевное!C130+Чаплыгин!C130</f>
        <v>15479</v>
      </c>
      <c r="D130" s="23"/>
    </row>
    <row r="131" spans="1:4" x14ac:dyDescent="0.25">
      <c r="A131" s="34" t="s">
        <v>32</v>
      </c>
      <c r="B131" s="4">
        <f>Грязи!B131+Волово!B131+Данков!B131+Добринка!B131+Доброе!B131+Долгор!B131+Елец!B131+Задонск!B131+Измалк!B131+Красное!B131+Лебедянь!B131+'Л-Толст.'!B131+Липецк!B131+Станов!B131+Тербуны!B131+Усмань!B131+Хлевное!B131+Чаплыгин!B131</f>
        <v>4075</v>
      </c>
      <c r="C131" s="24">
        <f>Грязи!C131+Волово!C131+Данков!C131+Добринка!C131+Доброе!C131+Долгор!C131+Елец!C131+Задонск!C131+Измалк!C131+Красное!C131+Лебедянь!C131+'Л-Толст.'!C131+Липецк!C131+Станов!C131+Тербуны!C131+Усмань!C131+Хлевное!C131+Чаплыгин!C131</f>
        <v>4363</v>
      </c>
      <c r="D131" s="23"/>
    </row>
    <row r="132" spans="1:4" x14ac:dyDescent="0.25">
      <c r="A132" s="34" t="s">
        <v>7</v>
      </c>
      <c r="B132" s="4">
        <f>Грязи!B132+Волово!B132+Данков!B132+Добринка!B132+Доброе!B132+Долгор!B132+Елец!B132+Задонск!B132+Измалк!B132+Красное!B132+Лебедянь!B132+'Л-Толст.'!B132+Липецк!B132+Станов!B132+Тербуны!B132+Усмань!B132+Хлевное!B132+Чаплыгин!B132</f>
        <v>5085</v>
      </c>
      <c r="C132" s="24">
        <f>Грязи!C132+Волово!C132+Данков!C132+Добринка!C132+Доброе!C132+Долгор!C132+Елец!C132+Задонск!C132+Измалк!C132+Красное!C132+Лебедянь!C132+'Л-Толст.'!C132+Липецк!C132+Станов!C132+Тербуны!C132+Усмань!C132+Хлевное!C132+Чаплыгин!C132</f>
        <v>4289</v>
      </c>
      <c r="D132" s="23"/>
    </row>
    <row r="133" spans="1:4" x14ac:dyDescent="0.25">
      <c r="A133" s="34" t="s">
        <v>24</v>
      </c>
      <c r="B133" s="4">
        <f>Грязи!B133+Волово!B133+Данков!B133+Добринка!B133+Доброе!B133+Долгор!B133+Елец!B133+Задонск!B133+Измалк!B133+Красное!B133+Лебедянь!B133+'Л-Толст.'!B133+Липецк!B133+Станов!B133+Тербуны!B133+Усмань!B133+Хлевное!B133+Чаплыгин!B133</f>
        <v>0</v>
      </c>
      <c r="C133" s="24">
        <f>Грязи!C133+Волово!C133+Данков!C133+Добринка!C133+Доброе!C133+Долгор!C133+Елец!C133+Задонск!C133+Измалк!C133+Красное!C133+Лебедянь!C133+'Л-Толст.'!C133+Липецк!C133+Станов!C133+Тербуны!C133+Усмань!C133+Хлевное!C133+Чаплыгин!C133</f>
        <v>0</v>
      </c>
      <c r="D133" s="23"/>
    </row>
    <row r="134" spans="1:4" x14ac:dyDescent="0.25">
      <c r="A134" s="34" t="s">
        <v>35</v>
      </c>
      <c r="B134" s="4">
        <f>Грязи!B134+Волово!B134+Данков!B134+Добринка!B134+Доброе!B134+Долгор!B134+Елец!B134+Задонск!B134+Измалк!B134+Красное!B134+Лебедянь!B134+'Л-Толст.'!B134+Липецк!B134+Станов!B134+Тербуны!B134+Усмань!B134+Хлевное!B134+Чаплыгин!B134</f>
        <v>0</v>
      </c>
      <c r="C134" s="24">
        <f>Грязи!C134+Волово!C134+Данков!C134+Добринка!C134+Доброе!C134+Долгор!C134+Елец!C134+Задонск!C134+Измалк!C134+Красное!C134+Лебедянь!C134+'Л-Толст.'!C134+Липецк!C134+Станов!C134+Тербуны!C134+Усмань!C134+Хлевное!C134+Чаплыгин!C134</f>
        <v>0</v>
      </c>
      <c r="D134" s="23"/>
    </row>
    <row r="135" spans="1:4" x14ac:dyDescent="0.25">
      <c r="A135" s="34" t="s">
        <v>30</v>
      </c>
      <c r="B135" s="4">
        <f>Грязи!B135+Волово!B135+Данков!B135+Добринка!B135+Доброе!B135+Долгор!B135+Елец!B135+Задонск!B135+Измалк!B135+Красное!B135+Лебедянь!B135+'Л-Толст.'!B135+Липецк!B135+Станов!B135+Тербуны!B135+Усмань!B135+Хлевное!B135+Чаплыгин!B135</f>
        <v>34351</v>
      </c>
      <c r="C135" s="24">
        <f>Грязи!C135+Волово!C135+Данков!C135+Добринка!C135+Доброе!C135+Долгор!C135+Елец!C135+Задонск!C135+Измалк!C135+Красное!C135+Лебедянь!C135+'Л-Толст.'!C135+Липецк!C135+Станов!C135+Тербуны!C135+Усмань!C135+Хлевное!C135+Чаплыгин!C135</f>
        <v>35906</v>
      </c>
      <c r="D135" s="23"/>
    </row>
    <row r="136" spans="1:4" x14ac:dyDescent="0.25">
      <c r="A136" s="34" t="s">
        <v>20</v>
      </c>
      <c r="B136" s="4">
        <f>Грязи!B136+Волово!B136+Данков!B136+Добринка!B136+Доброе!B136+Долгор!B136+Елец!B136+Задонск!B136+Измалк!B136+Красное!B136+Лебедянь!B136+'Л-Толст.'!B136+Липецк!B136+Станов!B136+Тербуны!B136+Усмань!B136+Хлевное!B136+Чаплыгин!B136</f>
        <v>0</v>
      </c>
      <c r="C136" s="24">
        <f>Грязи!C136+Волово!C136+Данков!C136+Добринка!C136+Доброе!C136+Долгор!C136+Елец!C136+Задонск!C136+Измалк!C136+Красное!C136+Лебедянь!C136+'Л-Толст.'!C136+Липецк!C136+Станов!C136+Тербуны!C136+Усмань!C136+Хлевное!C136+Чаплыгин!C136</f>
        <v>0</v>
      </c>
      <c r="D136" s="23"/>
    </row>
    <row r="137" spans="1:4" x14ac:dyDescent="0.25">
      <c r="A137" s="34" t="s">
        <v>17</v>
      </c>
      <c r="B137" s="4">
        <f>Грязи!B137+Волово!B137+Данков!B137+Добринка!B137+Доброе!B137+Долгор!B137+Елец!B137+Задонск!B137+Измалк!B137+Красное!B137+Лебедянь!B137+'Л-Толст.'!B137+Липецк!B137+Станов!B137+Тербуны!B137+Усмань!B137+Хлевное!B137+Чаплыгин!B137</f>
        <v>0</v>
      </c>
      <c r="C137" s="24">
        <f>Грязи!C137+Волово!C137+Данков!C137+Добринка!C137+Доброе!C137+Долгор!C137+Елец!C137+Задонск!C137+Измалк!C137+Красное!C137+Лебедянь!C137+'Л-Толст.'!C137+Липецк!C137+Станов!C137+Тербуны!C137+Усмань!C137+Хлевное!C137+Чаплыгин!C137</f>
        <v>0</v>
      </c>
      <c r="D137" s="23"/>
    </row>
    <row r="138" spans="1:4" x14ac:dyDescent="0.25">
      <c r="A138" s="34" t="s">
        <v>12</v>
      </c>
      <c r="B138" s="4">
        <f>Грязи!B138+Волово!B138+Данков!B138+Добринка!B138+Доброе!B138+Долгор!B138+Елец!B138+Задонск!B138+Измалк!B138+Красное!B138+Лебедянь!B138+'Л-Толст.'!B138+Липецк!B138+Станов!B138+Тербуны!B138+Усмань!B138+Хлевное!B138+Чаплыгин!B138</f>
        <v>0</v>
      </c>
      <c r="C138" s="24">
        <f>Грязи!C138+Волово!C138+Данков!C138+Добринка!C138+Доброе!C138+Долгор!C138+Елец!C138+Задонск!C138+Измалк!C138+Красное!C138+Лебедянь!C138+'Л-Толст.'!C138+Липецк!C138+Станов!C138+Тербуны!C138+Усмань!C138+Хлевное!C138+Чаплыгин!C138</f>
        <v>0</v>
      </c>
      <c r="D138" s="23"/>
    </row>
    <row r="139" spans="1:4" x14ac:dyDescent="0.25">
      <c r="A139" s="34" t="s">
        <v>40</v>
      </c>
      <c r="B139" s="4">
        <f>Грязи!B139+Волово!B139+Данков!B139+Добринка!B139+Доброе!B139+Долгор!B139+Елец!B139+Задонск!B139+Измалк!B139+Красное!B139+Лебедянь!B139+'Л-Толст.'!B139+Липецк!B139+Станов!B139+Тербуны!B139+Усмань!B139+Хлевное!B139+Чаплыгин!B139</f>
        <v>8799</v>
      </c>
      <c r="C139" s="24">
        <f>Грязи!C139+Волово!C139+Данков!C139+Добринка!C139+Доброе!C139+Долгор!C139+Елец!C139+Задонск!C139+Измалк!C139+Красное!C139+Лебедянь!C139+'Л-Толст.'!C139+Липецк!C139+Станов!C139+Тербуны!C139+Усмань!C139+Хлевное!C139+Чаплыгин!C139</f>
        <v>6389</v>
      </c>
      <c r="D139" s="23"/>
    </row>
    <row r="140" spans="1:4" x14ac:dyDescent="0.25">
      <c r="A140" s="34" t="s">
        <v>28</v>
      </c>
      <c r="B140" s="4">
        <f>Грязи!B140+Волово!B140+Данков!B140+Добринка!B140+Доброе!B140+Долгор!B140+Елец!B140+Задонск!B140+Измалк!B140+Красное!B140+Лебедянь!B140+'Л-Толст.'!B140+Липецк!B140+Станов!B140+Тербуны!B140+Усмань!B140+Хлевное!B140+Чаплыгин!B140</f>
        <v>22710</v>
      </c>
      <c r="C140" s="24">
        <f>Грязи!C140+Волово!C140+Данков!C140+Добринка!C140+Доброе!C140+Долгор!C140+Елец!C140+Задонск!C140+Измалк!C140+Красное!C140+Лебедянь!C140+'Л-Толст.'!C140+Липецк!C140+Станов!C140+Тербуны!C140+Усмань!C140+Хлевное!C140+Чаплыгин!C140</f>
        <v>23650</v>
      </c>
      <c r="D140" s="23"/>
    </row>
    <row r="141" spans="1:4" x14ac:dyDescent="0.25">
      <c r="A141" s="34" t="s">
        <v>29</v>
      </c>
      <c r="B141" s="4">
        <f>Грязи!B141+Волово!B141+Данков!B141+Добринка!B141+Доброе!B141+Долгор!B141+Елец!B141+Задонск!B141+Измалк!B141+Красное!B141+Лебедянь!B141+'Л-Толст.'!B141+Липецк!B141+Станов!B141+Тербуны!B141+Усмань!B141+Хлевное!B141+Чаплыгин!B141</f>
        <v>25645</v>
      </c>
      <c r="C141" s="24">
        <f>Грязи!C141+Волово!C141+Данков!C141+Добринка!C141+Доброе!C141+Долгор!C141+Елец!C141+Задонск!C141+Измалк!C141+Красное!C141+Лебедянь!C141+'Л-Толст.'!C141+Липецк!C141+Станов!C141+Тербуны!C141+Усмань!C141+Хлевное!C141+Чаплыгин!C141</f>
        <v>20829</v>
      </c>
      <c r="D141" s="23"/>
    </row>
    <row r="142" spans="1:4" x14ac:dyDescent="0.25">
      <c r="A142" s="34" t="s">
        <v>15</v>
      </c>
      <c r="B142" s="4">
        <f>Грязи!B142+Волово!B142+Данков!B142+Добринка!B142+Доброе!B142+Долгор!B142+Елец!B142+Задонск!B142+Измалк!B142+Красное!B142+Лебедянь!B142+'Л-Толст.'!B142+Липецк!B142+Станов!B142+Тербуны!B142+Усмань!B142+Хлевное!B142+Чаплыгин!B142</f>
        <v>83359</v>
      </c>
      <c r="C142" s="24">
        <f>Грязи!C142+Волово!C142+Данков!C142+Добринка!C142+Доброе!C142+Долгор!C142+Елец!C142+Задонск!C142+Измалк!C142+Красное!C142+Лебедянь!C142+'Л-Толст.'!C142+Липецк!C142+Станов!C142+Тербуны!C142+Усмань!C142+Хлевное!C142+Чаплыгин!C142</f>
        <v>107431.3</v>
      </c>
      <c r="D142" s="23"/>
    </row>
    <row r="143" spans="1:4" x14ac:dyDescent="0.25">
      <c r="A143" s="34" t="s">
        <v>10</v>
      </c>
      <c r="B143" s="4">
        <f>Грязи!B143+Волово!B143+Данков!B143+Добринка!B143+Доброе!B143+Долгор!B143+Елец!B143+Задонск!B143+Измалк!B143+Красное!B143+Лебедянь!B143+'Л-Толст.'!B143+Липецк!B143+Станов!B143+Тербуны!B143+Усмань!B143+Хлевное!B143+Чаплыгин!B143</f>
        <v>0</v>
      </c>
      <c r="C143" s="24">
        <f>Грязи!C143+Волово!C143+Данков!C143+Добринка!C143+Доброе!C143+Долгор!C143+Елец!C143+Задонск!C143+Измалк!C143+Красное!C143+Лебедянь!C143+'Л-Толст.'!C143+Липецк!C143+Станов!C143+Тербуны!C143+Усмань!C143+Хлевное!C143+Чаплыгин!C143</f>
        <v>0</v>
      </c>
      <c r="D143" s="23"/>
    </row>
    <row r="144" spans="1:4" x14ac:dyDescent="0.25">
      <c r="A144" s="34" t="s">
        <v>8</v>
      </c>
      <c r="B144" s="4">
        <f>Грязи!B144+Волово!B144+Данков!B144+Добринка!B144+Доброе!B144+Долгор!B144+Елец!B144+Задонск!B144+Измалк!B144+Красное!B144+Лебедянь!B144+'Л-Толст.'!B144+Липецк!B144+Станов!B144+Тербуны!B144+Усмань!B144+Хлевное!B144+Чаплыгин!B144</f>
        <v>0</v>
      </c>
      <c r="C144" s="24">
        <f>Грязи!C144+Волово!C144+Данков!C144+Добринка!C144+Доброе!C144+Долгор!C144+Елец!C144+Задонск!C144+Измалк!C144+Красное!C144+Лебедянь!C144+'Л-Толст.'!C144+Липецк!C144+Станов!C144+Тербуны!C144+Усмань!C144+Хлевное!C144+Чаплыгин!C144</f>
        <v>0</v>
      </c>
      <c r="D144" s="23"/>
    </row>
    <row r="145" spans="1:4" x14ac:dyDescent="0.25">
      <c r="A145" s="34" t="s">
        <v>47</v>
      </c>
      <c r="B145" s="4">
        <f>Грязи!B145+Волово!B145+Данков!B145+Добринка!B145+Доброе!B145+Долгор!B145+Елец!B145+Задонск!B145+Измалк!B145+Красное!B145+Лебедянь!B145+'Л-Толст.'!B145+Липецк!B145+Станов!B145+Тербуны!B145+Усмань!B145+Хлевное!B145+Чаплыгин!B145</f>
        <v>0</v>
      </c>
      <c r="C145" s="24">
        <f>Грязи!C145+Волово!C145+Данков!C145+Добринка!C145+Доброе!C145+Долгор!C145+Елец!C145+Задонск!C145+Измалк!C145+Красное!C145+Лебедянь!C145+'Л-Толст.'!C145+Липецк!C145+Станов!C145+Тербуны!C145+Усмань!C145+Хлевное!C145+Чаплыгин!C145</f>
        <v>0</v>
      </c>
      <c r="D145" s="23"/>
    </row>
    <row r="146" spans="1:4" x14ac:dyDescent="0.25">
      <c r="A146" s="34" t="s">
        <v>16</v>
      </c>
      <c r="B146" s="4">
        <f>Грязи!B146+Волово!B146+Данков!B146+Добринка!B146+Доброе!B146+Долгор!B146+Елец!B146+Задонск!B146+Измалк!B146+Красное!B146+Лебедянь!B146+'Л-Толст.'!B146+Липецк!B146+Станов!B146+Тербуны!B146+Усмань!B146+Хлевное!B146+Чаплыгин!B146</f>
        <v>194726</v>
      </c>
      <c r="C146" s="24">
        <f>Грязи!C146+Волово!C146+Данков!C146+Добринка!C146+Доброе!C146+Долгор!C146+Елец!C146+Задонск!C146+Измалк!C146+Красное!C146+Лебедянь!C146+'Л-Толст.'!C146+Липецк!C146+Станов!C146+Тербуны!C146+Усмань!C146+Хлевное!C146+Чаплыгин!C146</f>
        <v>184137.2</v>
      </c>
      <c r="D146" s="23"/>
    </row>
    <row r="147" spans="1:4" x14ac:dyDescent="0.25">
      <c r="A147" s="34" t="s">
        <v>55</v>
      </c>
      <c r="B147" s="4">
        <f>Грязи!B147+Волово!B147+Данков!B147+Добринка!B147+Доброе!B147+Долгор!B147+Елец!B147+Задонск!B147+Измалк!B147+Красное!B147+Лебедянь!B147+'Л-Толст.'!B147+Липецк!B147+Станов!B147+Тербуны!B147+Усмань!B147+Хлевное!B147+Чаплыгин!B147</f>
        <v>0</v>
      </c>
      <c r="C147" s="24">
        <f>Грязи!C147+Волово!C147+Данков!C147+Добринка!C147+Доброе!C147+Долгор!C147+Елец!C147+Задонск!C147+Измалк!C147+Красное!C147+Лебедянь!C147+'Л-Толст.'!C147+Липецк!C147+Станов!C147+Тербуны!C147+Усмань!C147+Хлевное!C147+Чаплыгин!C147</f>
        <v>0</v>
      </c>
      <c r="D147" s="23"/>
    </row>
    <row r="148" spans="1:4" x14ac:dyDescent="0.25">
      <c r="A148" s="34" t="s">
        <v>23</v>
      </c>
      <c r="B148" s="4">
        <f>Грязи!B148+Волово!B148+Данков!B148+Добринка!B148+Доброе!B148+Долгор!B148+Елец!B148+Задонск!B148+Измалк!B148+Красное!B148+Лебедянь!B148+'Л-Толст.'!B148+Липецк!B148+Станов!B148+Тербуны!B148+Усмань!B148+Хлевное!B148+Чаплыгин!B148</f>
        <v>0</v>
      </c>
      <c r="C148" s="24">
        <f>Грязи!C148+Волово!C148+Данков!C148+Добринка!C148+Доброе!C148+Долгор!C148+Елец!C148+Задонск!C148+Измалк!C148+Красное!C148+Лебедянь!C148+'Л-Толст.'!C148+Липецк!C148+Станов!C148+Тербуны!C148+Усмань!C148+Хлевное!C148+Чаплыгин!C148</f>
        <v>0</v>
      </c>
      <c r="D148" s="23"/>
    </row>
    <row r="149" spans="1:4" x14ac:dyDescent="0.25">
      <c r="A149" s="34" t="s">
        <v>39</v>
      </c>
      <c r="B149" s="4">
        <f>Грязи!B149+Волово!B149+Данков!B149+Добринка!B149+Доброе!B149+Долгор!B149+Елец!B149+Задонск!B149+Измалк!B149+Красное!B149+Лебедянь!B149+'Л-Толст.'!B149+Липецк!B149+Станов!B149+Тербуны!B149+Усмань!B149+Хлевное!B149+Чаплыгин!B149</f>
        <v>16751</v>
      </c>
      <c r="C149" s="24">
        <f>Грязи!C149+Волово!C149+Данков!C149+Добринка!C149+Доброе!C149+Долгор!C149+Елец!C149+Задонск!C149+Измалк!C149+Красное!C149+Лебедянь!C149+'Л-Толст.'!C149+Липецк!C149+Станов!C149+Тербуны!C149+Усмань!C149+Хлевное!C149+Чаплыгин!C149</f>
        <v>16243</v>
      </c>
      <c r="D149" s="23"/>
    </row>
    <row r="150" spans="1:4" x14ac:dyDescent="0.25">
      <c r="A150" s="34" t="s">
        <v>38</v>
      </c>
      <c r="B150" s="4">
        <f>Грязи!B150+Волово!B150+Данков!B150+Добринка!B150+Доброе!B150+Долгор!B150+Елец!B150+Задонск!B150+Измалк!B150+Красное!B150+Лебедянь!B150+'Л-Толст.'!B150+Липецк!B150+Станов!B150+Тербуны!B150+Усмань!B150+Хлевное!B150+Чаплыгин!B150</f>
        <v>3292</v>
      </c>
      <c r="C150" s="24">
        <f>Грязи!C150+Волово!C150+Данков!C150+Добринка!C150+Доброе!C150+Долгор!C150+Елец!C150+Задонск!C150+Измалк!C150+Красное!C150+Лебедянь!C150+'Л-Толст.'!C150+Липецк!C150+Станов!C150+Тербуны!C150+Усмань!C150+Хлевное!C150+Чаплыгин!C150</f>
        <v>2181</v>
      </c>
      <c r="D150" s="23"/>
    </row>
    <row r="151" spans="1:4" x14ac:dyDescent="0.25">
      <c r="A151" s="34" t="s">
        <v>37</v>
      </c>
      <c r="B151" s="4">
        <f>Грязи!B151+Волово!B151+Данков!B151+Добринка!B151+Доброе!B151+Долгор!B151+Елец!B151+Задонск!B151+Измалк!B151+Красное!B151+Лебедянь!B151+'Л-Толст.'!B151+Липецк!B151+Станов!B151+Тербуны!B151+Усмань!B151+Хлевное!B151+Чаплыгин!B151</f>
        <v>30532</v>
      </c>
      <c r="C151" s="24">
        <f>Грязи!C151+Волово!C151+Данков!C151+Добринка!C151+Доброе!C151+Долгор!C151+Елец!C151+Задонск!C151+Измалк!C151+Красное!C151+Лебедянь!C151+'Л-Толст.'!C151+Липецк!C151+Станов!C151+Тербуны!C151+Усмань!C151+Хлевное!C151+Чаплыгин!C151</f>
        <v>29387</v>
      </c>
      <c r="D151" s="23"/>
    </row>
    <row r="152" spans="1:4" x14ac:dyDescent="0.25">
      <c r="A152" s="34" t="s">
        <v>21</v>
      </c>
      <c r="B152" s="4">
        <f>Грязи!B152+Волово!B152+Данков!B152+Добринка!B152+Доброе!B152+Долгор!B152+Елец!B152+Задонск!B152+Измалк!B152+Красное!B152+Лебедянь!B152+'Л-Толст.'!B152+Липецк!B152+Станов!B152+Тербуны!B152+Усмань!B152+Хлевное!B152+Чаплыгин!B152</f>
        <v>0</v>
      </c>
      <c r="C152" s="24">
        <f>Грязи!C152+Волово!C152+Данков!C152+Добринка!C152+Доброе!C152+Долгор!C152+Елец!C152+Задонск!C152+Измалк!C152+Красное!C152+Лебедянь!C152+'Л-Толст.'!C152+Липецк!C152+Станов!C152+Тербуны!C152+Усмань!C152+Хлевное!C152+Чаплыгин!C152</f>
        <v>0</v>
      </c>
      <c r="D152" s="23"/>
    </row>
    <row r="153" spans="1:4" x14ac:dyDescent="0.25">
      <c r="A153" s="34" t="s">
        <v>57</v>
      </c>
      <c r="B153" s="4">
        <f>Грязи!B153+Волово!B153+Данков!B153+Добринка!B153+Доброе!B153+Долгор!B153+Елец!B153+Задонск!B153+Измалк!B153+Красное!B153+Лебедянь!B153+'Л-Толст.'!B153+Липецк!B153+Станов!B153+Тербуны!B153+Усмань!B153+Хлевное!B153+Чаплыгин!B153</f>
        <v>232224</v>
      </c>
      <c r="C153" s="24">
        <f>Грязи!C153+Волово!C153+Данков!C153+Добринка!C153+Доброе!C153+Долгор!C153+Елец!C153+Задонск!C153+Измалк!C153+Красное!C153+Лебедянь!C153+'Л-Толст.'!C153+Липецк!C153+Станов!C153+Тербуны!C153+Усмань!C153+Хлевное!C153+Чаплыгин!C153</f>
        <v>176964.3</v>
      </c>
      <c r="D153" s="23"/>
    </row>
    <row r="154" spans="1:4" x14ac:dyDescent="0.25">
      <c r="A154" s="34" t="s">
        <v>11</v>
      </c>
      <c r="B154" s="4">
        <f>Грязи!B154+Волово!B154+Данков!B154+Добринка!B154+Доброе!B154+Долгор!B154+Елец!B154+Задонск!B154+Измалк!B154+Красное!B154+Лебедянь!B154+'Л-Толст.'!B154+Липецк!B154+Станов!B154+Тербуны!B154+Усмань!B154+Хлевное!B154+Чаплыгин!B154</f>
        <v>5427</v>
      </c>
      <c r="C154" s="24">
        <f>Грязи!C154+Волово!C154+Данков!C154+Добринка!C154+Доброе!C154+Долгор!C154+Елец!C154+Задонск!C154+Измалк!C154+Красное!C154+Лебедянь!C154+'Л-Толст.'!C154+Липецк!C154+Станов!C154+Тербуны!C154+Усмань!C154+Хлевное!C154+Чаплыгин!C154</f>
        <v>4629</v>
      </c>
      <c r="D154" s="23"/>
    </row>
    <row r="155" spans="1:4" x14ac:dyDescent="0.25">
      <c r="A155" s="35" t="s">
        <v>58</v>
      </c>
      <c r="B155" s="4">
        <f>Грязи!B155+Волово!B155+Данков!B155+Добринка!B155+Доброе!B155+Долгор!B155+Елец!B155+Задонск!B155+Измалк!B155+Красное!B155+Лебедянь!B155+'Л-Толст.'!B155+Липецк!B155+Станов!B155+Тербуны!B155+Усмань!B155+Хлевное!B155+Чаплыгин!B155</f>
        <v>0</v>
      </c>
      <c r="C155" s="24">
        <f>Грязи!C155+Волово!C155+Данков!C155+Добринка!C155+Доброе!C155+Долгор!C155+Елец!C155+Задонск!C155+Измалк!C155+Красное!C155+Лебедянь!C155+'Л-Толст.'!C155+Липецк!C155+Станов!C155+Тербуны!C155+Усмань!C155+Хлевное!C155+Чаплыгин!C155</f>
        <v>0</v>
      </c>
      <c r="D155" s="23"/>
    </row>
    <row r="156" spans="1:4" x14ac:dyDescent="0.25">
      <c r="A156" s="35" t="s">
        <v>59</v>
      </c>
      <c r="B156" s="4">
        <f>Грязи!B156+Волово!B156+Данков!B156+Добринка!B156+Доброе!B156+Долгор!B156+Елец!B156+Задонск!B156+Измалк!B156+Красное!B156+Лебедянь!B156+'Л-Толст.'!B156+Липецк!B156+Станов!B156+Тербуны!B156+Усмань!B156+Хлевное!B156+Чаплыгин!B156</f>
        <v>0</v>
      </c>
      <c r="C156" s="24">
        <f>Грязи!C156+Волово!C156+Данков!C156+Добринка!C156+Доброе!C156+Долгор!C156+Елец!C156+Задонск!C156+Измалк!C156+Красное!C156+Лебедянь!C156+'Л-Толст.'!C156+Липецк!C156+Станов!C156+Тербуны!C156+Усмань!C156+Хлевное!C156+Чаплыгин!C156</f>
        <v>0</v>
      </c>
      <c r="D156" s="23"/>
    </row>
    <row r="157" spans="1:4" x14ac:dyDescent="0.25">
      <c r="A157" s="35" t="s">
        <v>42</v>
      </c>
      <c r="B157" s="4">
        <f>Грязи!B157+Волово!B157+Данков!B157+Добринка!B157+Доброе!B157+Долгор!B157+Елец!B157+Задонск!B157+Измалк!B157+Красное!B157+Лебедянь!B157+'Л-Толст.'!B157+Липецк!B157+Станов!B157+Тербуны!B157+Усмань!B157+Хлевное!B157+Чаплыгин!B157</f>
        <v>0</v>
      </c>
      <c r="C157" s="24">
        <f>Грязи!C157+Волово!C157+Данков!C157+Добринка!C157+Доброе!C157+Долгор!C157+Елец!C157+Задонск!C157+Измалк!C157+Красное!C157+Лебедянь!C157+'Л-Толст.'!C157+Липецк!C157+Станов!C157+Тербуны!C157+Усмань!C157+Хлевное!C157+Чаплыгин!C157</f>
        <v>0</v>
      </c>
      <c r="D157" s="23"/>
    </row>
    <row r="158" spans="1:4" x14ac:dyDescent="0.25">
      <c r="A158" s="35" t="s">
        <v>44</v>
      </c>
      <c r="B158" s="4">
        <f>Грязи!B158+Волово!B158+Данков!B158+Добринка!B158+Доброе!B158+Долгор!B158+Елец!B158+Задонск!B158+Измалк!B158+Красное!B158+Лебедянь!B158+'Л-Толст.'!B158+Липецк!B158+Станов!B158+Тербуны!B158+Усмань!B158+Хлевное!B158+Чаплыгин!B158</f>
        <v>150</v>
      </c>
      <c r="C158" s="24">
        <f>Грязи!C158+Волово!C158+Данков!C158+Добринка!C158+Доброе!C158+Долгор!C158+Елец!C158+Задонск!C158+Измалк!C158+Красное!C158+Лебедянь!C158+'Л-Толст.'!C158+Липецк!C158+Станов!C158+Тербуны!C158+Усмань!C158+Хлевное!C158+Чаплыгин!C158</f>
        <v>483.90000000000003</v>
      </c>
      <c r="D158" s="23"/>
    </row>
    <row r="159" spans="1:4" x14ac:dyDescent="0.25">
      <c r="A159" s="35" t="s">
        <v>43</v>
      </c>
      <c r="B159" s="4">
        <f>Грязи!B159+Волово!B159+Данков!B159+Добринка!B159+Доброе!B159+Долгор!B159+Елец!B159+Задонск!B159+Измалк!B159+Красное!B159+Лебедянь!B159+'Л-Толст.'!B159+Липецк!B159+Станов!B159+Тербуны!B159+Усмань!B159+Хлевное!B159+Чаплыгин!B159</f>
        <v>0</v>
      </c>
      <c r="C159" s="24">
        <f>Грязи!C159+Волово!C159+Данков!C159+Добринка!C159+Доброе!C159+Долгор!C159+Елец!C159+Задонск!C159+Измалк!C159+Красное!C159+Лебедянь!C159+'Л-Толст.'!C159+Липецк!C159+Станов!C159+Тербуны!C159+Усмань!C159+Хлевное!C159+Чаплыгин!C159</f>
        <v>0</v>
      </c>
      <c r="D159" s="23"/>
    </row>
    <row r="160" spans="1:4" x14ac:dyDescent="0.25">
      <c r="A160" s="35" t="s">
        <v>60</v>
      </c>
      <c r="B160" s="4">
        <f>Грязи!B160+Волово!B160+Данков!B160+Добринка!B160+Доброе!B160+Долгор!B160+Елец!B160+Задонск!B160+Измалк!B160+Красное!B160+Лебедянь!B160+'Л-Толст.'!B160+Липецк!B160+Станов!B160+Тербуны!B160+Усмань!B160+Хлевное!B160+Чаплыгин!B160</f>
        <v>0</v>
      </c>
      <c r="C160" s="24">
        <f>Грязи!C160+Волово!C160+Данков!C160+Добринка!C160+Доброе!C160+Долгор!C160+Елец!C160+Задонск!C160+Измалк!C160+Красное!C160+Лебедянь!C160+'Л-Толст.'!C160+Липецк!C160+Станов!C160+Тербуны!C160+Усмань!C160+Хлевное!C160+Чаплыгин!C160</f>
        <v>0</v>
      </c>
      <c r="D160" s="23"/>
    </row>
    <row r="161" spans="1:4" x14ac:dyDescent="0.25">
      <c r="A161" s="35" t="s">
        <v>88</v>
      </c>
      <c r="B161" s="4">
        <f>Грязи!B161+Волово!B161+Данков!B161+Добринка!B161+Доброе!B161+Долгор!B161+Елец!B161+Задонск!B161+Измалк!B161+Красное!B161+Лебедянь!B161+'Л-Толст.'!B161+Липецк!B161+Станов!B161+Тербуны!B161+Усмань!B161+Хлевное!B161+Чаплыгин!B161</f>
        <v>0</v>
      </c>
      <c r="C161" s="24">
        <f>Грязи!C161+Волово!C161+Данков!C161+Добринка!C161+Доброе!C161+Долгор!C161+Елец!C161+Задонск!C161+Измалк!C161+Красное!C161+Лебедянь!C161+'Л-Толст.'!C161+Липецк!C161+Станов!C161+Тербуны!C161+Усмань!C161+Хлевное!C161+Чаплыгин!C161</f>
        <v>0</v>
      </c>
      <c r="D161" s="23"/>
    </row>
    <row r="162" spans="1:4" x14ac:dyDescent="0.25">
      <c r="A162" s="35" t="s">
        <v>61</v>
      </c>
      <c r="B162" s="4">
        <f>Грязи!B162+Волово!B162+Данков!B162+Добринка!B162+Доброе!B162+Долгор!B162+Елец!B162+Задонск!B162+Измалк!B162+Красное!B162+Лебедянь!B162+'Л-Толст.'!B162+Липецк!B162+Станов!B162+Тербуны!B162+Усмань!B162+Хлевное!B162+Чаплыгин!B162</f>
        <v>0</v>
      </c>
      <c r="C162" s="24">
        <f>Грязи!C162+Волово!C162+Данков!C162+Добринка!C162+Доброе!C162+Долгор!C162+Елец!C162+Задонск!C162+Измалк!C162+Красное!C162+Лебедянь!C162+'Л-Толст.'!C162+Липецк!C162+Станов!C162+Тербуны!C162+Усмань!C162+Хлевное!C162+Чаплыгин!C162</f>
        <v>0</v>
      </c>
      <c r="D162" s="23"/>
    </row>
    <row r="163" spans="1:4" x14ac:dyDescent="0.25">
      <c r="A163" s="14" t="s">
        <v>45</v>
      </c>
      <c r="B163" s="6">
        <f>SUM(B125:B154)</f>
        <v>703804</v>
      </c>
      <c r="C163" s="70">
        <f t="shared" ref="C163" si="4">SUM(C125:C154)</f>
        <v>668059.80000000005</v>
      </c>
      <c r="D163" s="23"/>
    </row>
    <row r="164" spans="1:4" ht="19.5" customHeight="1" x14ac:dyDescent="0.25">
      <c r="A164" s="18" t="s">
        <v>46</v>
      </c>
      <c r="B164" s="19">
        <f>SUM(B155:B162)</f>
        <v>150</v>
      </c>
      <c r="C164" s="71">
        <f t="shared" ref="C164" si="5">SUM(C155:C162)</f>
        <v>483.90000000000003</v>
      </c>
      <c r="D164" s="23"/>
    </row>
    <row r="165" spans="1:4" x14ac:dyDescent="0.25">
      <c r="A165" s="14" t="s">
        <v>36</v>
      </c>
      <c r="B165" s="6">
        <f>B163+B164</f>
        <v>703954</v>
      </c>
      <c r="C165" s="70">
        <f t="shared" ref="C165" si="6">C163+C164</f>
        <v>668543.70000000007</v>
      </c>
      <c r="D165" s="23"/>
    </row>
    <row r="166" spans="1:4" x14ac:dyDescent="0.25">
      <c r="A166" s="96" t="s">
        <v>68</v>
      </c>
      <c r="B166" s="97"/>
      <c r="C166" s="98"/>
      <c r="D166" s="23"/>
    </row>
    <row r="167" spans="1:4" x14ac:dyDescent="0.25">
      <c r="A167" s="34" t="s">
        <v>7</v>
      </c>
      <c r="B167" s="4">
        <f>Грязи!B167+Волово!B167+Данков!B167+Добринка!B167+Доброе!B167+Долгор!B167+Елец!B167+Задонск!B167+Измалк!B167+Красное!B167+Лебедянь!B167+'Л-Толст.'!B167+Липецк!B167+Станов!B167+Тербуны!B167+Усмань!B167+Хлевное!B167+Чаплыгин!B167</f>
        <v>526</v>
      </c>
      <c r="C167" s="24">
        <f>Грязи!C167+Волово!C167+Данков!C167+Добринка!C167+Доброе!C167+Долгор!C167+Елец!C167+Задонск!C167+Измалк!C167+Красное!C167+Лебедянь!C167+'Л-Толст.'!C167+Липецк!C167+Станов!C167+Тербуны!C167+Усмань!C167+Хлевное!C167+Чаплыгин!C167</f>
        <v>5209.9000000000005</v>
      </c>
      <c r="D167" s="23"/>
    </row>
    <row r="168" spans="1:4" x14ac:dyDescent="0.25">
      <c r="A168" s="34" t="s">
        <v>8</v>
      </c>
      <c r="B168" s="4">
        <f>Грязи!B168+Волово!B168+Данков!B168+Добринка!B168+Доброе!B168+Долгор!B168+Елец!B168+Задонск!B168+Измалк!B168+Красное!B168+Лебедянь!B168+'Л-Толст.'!B168+Липецк!B168+Станов!B168+Тербуны!B168+Усмань!B168+Хлевное!B168+Чаплыгин!B168</f>
        <v>0</v>
      </c>
      <c r="C168" s="24">
        <f>Грязи!C168+Волово!C168+Данков!C168+Добринка!C168+Доброе!C168+Долгор!C168+Елец!C168+Задонск!C168+Измалк!C168+Красное!C168+Лебедянь!C168+'Л-Толст.'!C168+Липецк!C168+Станов!C168+Тербуны!C168+Усмань!C168+Хлевное!C168+Чаплыгин!C168</f>
        <v>0</v>
      </c>
      <c r="D168" s="23"/>
    </row>
    <row r="169" spans="1:4" x14ac:dyDescent="0.25">
      <c r="A169" s="34" t="s">
        <v>9</v>
      </c>
      <c r="B169" s="4">
        <f>Грязи!B169+Волово!B169+Данков!B169+Добринка!B169+Доброе!B169+Долгор!B169+Елец!B169+Задонск!B169+Измалк!B169+Красное!B169+Лебедянь!B169+'Л-Толст.'!B169+Липецк!B169+Станов!B169+Тербуны!B169+Усмань!B169+Хлевное!B169+Чаплыгин!B169</f>
        <v>0</v>
      </c>
      <c r="C169" s="24">
        <f>Грязи!C169+Волово!C169+Данков!C169+Добринка!C169+Доброе!C169+Долгор!C169+Елец!C169+Задонск!C169+Измалк!C169+Красное!C169+Лебедянь!C169+'Л-Толст.'!C169+Липецк!C169+Станов!C169+Тербуны!C169+Усмань!C169+Хлевное!C169+Чаплыгин!C169</f>
        <v>0</v>
      </c>
      <c r="D169" s="23"/>
    </row>
    <row r="170" spans="1:4" x14ac:dyDescent="0.25">
      <c r="A170" s="34" t="s">
        <v>10</v>
      </c>
      <c r="B170" s="4">
        <f>Грязи!B170+Волово!B170+Данков!B170+Добринка!B170+Доброе!B170+Долгор!B170+Елец!B170+Задонск!B170+Измалк!B170+Красное!B170+Лебедянь!B170+'Л-Толст.'!B170+Липецк!B170+Станов!B170+Тербуны!B170+Усмань!B170+Хлевное!B170+Чаплыгин!B170</f>
        <v>0</v>
      </c>
      <c r="C170" s="24">
        <f>Грязи!C170+Волово!C170+Данков!C170+Добринка!C170+Доброе!C170+Долгор!C170+Елец!C170+Задонск!C170+Измалк!C170+Красное!C170+Лебедянь!C170+'Л-Толст.'!C170+Липецк!C170+Станов!C170+Тербуны!C170+Усмань!C170+Хлевное!C170+Чаплыгин!C170</f>
        <v>0</v>
      </c>
      <c r="D170" s="23"/>
    </row>
    <row r="171" spans="1:4" x14ac:dyDescent="0.25">
      <c r="A171" s="34" t="s">
        <v>11</v>
      </c>
      <c r="B171" s="4">
        <f>Грязи!B171+Волово!B171+Данков!B171+Добринка!B171+Доброе!B171+Долгор!B171+Елец!B171+Задонск!B171+Измалк!B171+Красное!B171+Лебедянь!B171+'Л-Толст.'!B171+Липецк!B171+Станов!B171+Тербуны!B171+Усмань!B171+Хлевное!B171+Чаплыгин!B171</f>
        <v>101</v>
      </c>
      <c r="C171" s="24">
        <f>Грязи!C171+Волово!C171+Данков!C171+Добринка!C171+Доброе!C171+Долгор!C171+Елец!C171+Задонск!C171+Измалк!C171+Красное!C171+Лебедянь!C171+'Л-Толст.'!C171+Липецк!C171+Станов!C171+Тербуны!C171+Усмань!C171+Хлевное!C171+Чаплыгин!C171</f>
        <v>1411.3</v>
      </c>
      <c r="D171" s="23"/>
    </row>
    <row r="172" spans="1:4" x14ac:dyDescent="0.25">
      <c r="A172" s="34" t="s">
        <v>12</v>
      </c>
      <c r="B172" s="4">
        <f>Грязи!B172+Волово!B172+Данков!B172+Добринка!B172+Доброе!B172+Долгор!B172+Елец!B172+Задонск!B172+Измалк!B172+Красное!B172+Лебедянь!B172+'Л-Толст.'!B172+Липецк!B172+Станов!B172+Тербуны!B172+Усмань!B172+Хлевное!B172+Чаплыгин!B172</f>
        <v>0</v>
      </c>
      <c r="C172" s="24">
        <f>Грязи!C172+Волово!C172+Данков!C172+Добринка!C172+Доброе!C172+Долгор!C172+Елец!C172+Задонск!C172+Измалк!C172+Красное!C172+Лебедянь!C172+'Л-Толст.'!C172+Липецк!C172+Станов!C172+Тербуны!C172+Усмань!C172+Хлевное!C172+Чаплыгин!C172</f>
        <v>0</v>
      </c>
      <c r="D172" s="23"/>
    </row>
    <row r="173" spans="1:4" x14ac:dyDescent="0.25">
      <c r="A173" s="34" t="s">
        <v>13</v>
      </c>
      <c r="B173" s="4">
        <f>Грязи!B173+Волово!B173+Данков!B173+Добринка!B173+Доброе!B173+Долгор!B173+Елец!B173+Задонск!B173+Измалк!B173+Красное!B173+Лебедянь!B173+'Л-Толст.'!B173+Липецк!B173+Станов!B173+Тербуны!B173+Усмань!B173+Хлевное!B173+Чаплыгин!B173</f>
        <v>0</v>
      </c>
      <c r="C173" s="24">
        <f>Грязи!C173+Волово!C173+Данков!C173+Добринка!C173+Доброе!C173+Долгор!C173+Елец!C173+Задонск!C173+Измалк!C173+Красное!C173+Лебедянь!C173+'Л-Толст.'!C173+Липецк!C173+Станов!C173+Тербуны!C173+Усмань!C173+Хлевное!C173+Чаплыгин!C173</f>
        <v>0</v>
      </c>
      <c r="D173" s="23"/>
    </row>
    <row r="174" spans="1:4" x14ac:dyDescent="0.25">
      <c r="A174" s="34" t="s">
        <v>14</v>
      </c>
      <c r="B174" s="4">
        <f>Грязи!B174+Волово!B174+Данков!B174+Добринка!B174+Доброе!B174+Долгор!B174+Елец!B174+Задонск!B174+Измалк!B174+Красное!B174+Лебедянь!B174+'Л-Толст.'!B174+Липецк!B174+Станов!B174+Тербуны!B174+Усмань!B174+Хлевное!B174+Чаплыгин!B174</f>
        <v>0</v>
      </c>
      <c r="C174" s="24">
        <f>Грязи!C174+Волово!C174+Данков!C174+Добринка!C174+Доброе!C174+Долгор!C174+Елец!C174+Задонск!C174+Измалк!C174+Красное!C174+Лебедянь!C174+'Л-Толст.'!C174+Липецк!C174+Станов!C174+Тербуны!C174+Усмань!C174+Хлевное!C174+Чаплыгин!C174</f>
        <v>0</v>
      </c>
      <c r="D174" s="23"/>
    </row>
    <row r="175" spans="1:4" x14ac:dyDescent="0.25">
      <c r="A175" s="34" t="s">
        <v>15</v>
      </c>
      <c r="B175" s="4">
        <f>Грязи!B175+Волово!B175+Данков!B175+Добринка!B175+Доброе!B175+Долгор!B175+Елец!B175+Задонск!B175+Измалк!B175+Красное!B175+Лебедянь!B175+'Л-Толст.'!B175+Липецк!B175+Станов!B175+Тербуны!B175+Усмань!B175+Хлевное!B175+Чаплыгин!B175</f>
        <v>333</v>
      </c>
      <c r="C175" s="24">
        <f>Грязи!C175+Волово!C175+Данков!C175+Добринка!C175+Доброе!C175+Долгор!C175+Елец!C175+Задонск!C175+Измалк!C175+Красное!C175+Лебедянь!C175+'Л-Толст.'!C175+Липецк!C175+Станов!C175+Тербуны!C175+Усмань!C175+Хлевное!C175+Чаплыгин!C175</f>
        <v>3747.6657284768212</v>
      </c>
      <c r="D175" s="23"/>
    </row>
    <row r="176" spans="1:4" x14ac:dyDescent="0.25">
      <c r="A176" s="34" t="s">
        <v>16</v>
      </c>
      <c r="B176" s="4">
        <f>Грязи!B176+Волово!B176+Данков!B176+Добринка!B176+Доброе!B176+Долгор!B176+Елец!B176+Задонск!B176+Измалк!B176+Красное!B176+Лебедянь!B176+'Л-Толст.'!B176+Липецк!B176+Станов!B176+Тербуны!B176+Усмань!B176+Хлевное!B176+Чаплыгин!B176</f>
        <v>20511</v>
      </c>
      <c r="C176" s="24">
        <f>Грязи!C176+Волово!C176+Данков!C176+Добринка!C176+Доброе!C176+Долгор!C176+Елец!C176+Задонск!C176+Измалк!C176+Красное!C176+Лебедянь!C176+'Л-Толст.'!C176+Липецк!C176+Станов!C176+Тербуны!C176+Усмань!C176+Хлевное!C176+Чаплыгин!C176</f>
        <v>215402.73427152319</v>
      </c>
      <c r="D176" s="23"/>
    </row>
    <row r="177" spans="1:4" x14ac:dyDescent="0.25">
      <c r="A177" s="34" t="s">
        <v>17</v>
      </c>
      <c r="B177" s="4">
        <f>Грязи!B177+Волово!B177+Данков!B177+Добринка!B177+Доброе!B177+Долгор!B177+Елец!B177+Задонск!B177+Измалк!B177+Красное!B177+Лебедянь!B177+'Л-Толст.'!B177+Липецк!B177+Станов!B177+Тербуны!B177+Усмань!B177+Хлевное!B177+Чаплыгин!B177</f>
        <v>0</v>
      </c>
      <c r="C177" s="24">
        <f>Грязи!C177+Волово!C177+Данков!C177+Добринка!C177+Доброе!C177+Долгор!C177+Елец!C177+Задонск!C177+Измалк!C177+Красное!C177+Лебедянь!C177+'Л-Толст.'!C177+Липецк!C177+Станов!C177+Тербуны!C177+Усмань!C177+Хлевное!C177+Чаплыгин!C177</f>
        <v>0</v>
      </c>
      <c r="D177" s="23"/>
    </row>
    <row r="178" spans="1:4" x14ac:dyDescent="0.25">
      <c r="A178" s="34" t="s">
        <v>18</v>
      </c>
      <c r="B178" s="4">
        <f>Грязи!B178+Волово!B178+Данков!B178+Добринка!B178+Доброе!B178+Долгор!B178+Елец!B178+Задонск!B178+Измалк!B178+Красное!B178+Лебедянь!B178+'Л-Толст.'!B178+Липецк!B178+Станов!B178+Тербуны!B178+Усмань!B178+Хлевное!B178+Чаплыгин!B178</f>
        <v>0</v>
      </c>
      <c r="C178" s="24">
        <f>Грязи!C178+Волово!C178+Данков!C178+Добринка!C178+Доброе!C178+Долгор!C178+Елец!C178+Задонск!C178+Измалк!C178+Красное!C178+Лебедянь!C178+'Л-Толст.'!C178+Липецк!C178+Станов!C178+Тербуны!C178+Усмань!C178+Хлевное!C178+Чаплыгин!C178</f>
        <v>0</v>
      </c>
      <c r="D178" s="23"/>
    </row>
    <row r="179" spans="1:4" x14ac:dyDescent="0.25">
      <c r="A179" s="34" t="s">
        <v>19</v>
      </c>
      <c r="B179" s="4">
        <f>Грязи!B179+Волово!B179+Данков!B179+Добринка!B179+Доброе!B179+Долгор!B179+Елец!B179+Задонск!B179+Измалк!B179+Красное!B179+Лебедянь!B179+'Л-Толст.'!B179+Липецк!B179+Станов!B179+Тербуны!B179+Усмань!B179+Хлевное!B179+Чаплыгин!B179</f>
        <v>0</v>
      </c>
      <c r="C179" s="24">
        <f>Грязи!C179+Волово!C179+Данков!C179+Добринка!C179+Доброе!C179+Долгор!C179+Елец!C179+Задонск!C179+Измалк!C179+Красное!C179+Лебедянь!C179+'Л-Толст.'!C179+Липецк!C179+Станов!C179+Тербуны!C179+Усмань!C179+Хлевное!C179+Чаплыгин!C179</f>
        <v>0</v>
      </c>
      <c r="D179" s="23"/>
    </row>
    <row r="180" spans="1:4" x14ac:dyDescent="0.25">
      <c r="A180" s="34" t="s">
        <v>69</v>
      </c>
      <c r="B180" s="4">
        <f>Грязи!B180+Волово!B180+Данков!B180+Добринка!B180+Доброе!B180+Долгор!B180+Елец!B180+Задонск!B180+Измалк!B180+Красное!B180+Лебедянь!B180+'Л-Толст.'!B180+Липецк!B180+Станов!B180+Тербуны!B180+Усмань!B180+Хлевное!B180+Чаплыгин!B180</f>
        <v>0</v>
      </c>
      <c r="C180" s="24">
        <f>Грязи!C180+Волово!C180+Данков!C180+Добринка!C180+Доброе!C180+Долгор!C180+Елец!C180+Задонск!C180+Измалк!C180+Красное!C180+Лебедянь!C180+'Л-Толст.'!C180+Липецк!C180+Станов!C180+Тербуны!C180+Усмань!C180+Хлевное!C180+Чаплыгин!C180</f>
        <v>0</v>
      </c>
      <c r="D180" s="23"/>
    </row>
    <row r="181" spans="1:4" x14ac:dyDescent="0.25">
      <c r="A181" s="34" t="s">
        <v>20</v>
      </c>
      <c r="B181" s="4">
        <f>Грязи!B181+Волово!B181+Данков!B181+Добринка!B181+Доброе!B181+Долгор!B181+Елец!B181+Задонск!B181+Измалк!B181+Красное!B181+Лебедянь!B181+'Л-Толст.'!B181+Липецк!B181+Станов!B181+Тербуны!B181+Усмань!B181+Хлевное!B181+Чаплыгин!B181</f>
        <v>0</v>
      </c>
      <c r="C181" s="24">
        <f>Грязи!C181+Волово!C181+Данков!C181+Добринка!C181+Доброе!C181+Долгор!C181+Елец!C181+Задонск!C181+Измалк!C181+Красное!C181+Лебедянь!C181+'Л-Толст.'!C181+Липецк!C181+Станов!C181+Тербуны!C181+Усмань!C181+Хлевное!C181+Чаплыгин!C181</f>
        <v>0</v>
      </c>
      <c r="D181" s="23"/>
    </row>
    <row r="182" spans="1:4" x14ac:dyDescent="0.25">
      <c r="A182" s="34" t="s">
        <v>21</v>
      </c>
      <c r="B182" s="4">
        <f>Грязи!B182+Волово!B182+Данков!B182+Добринка!B182+Доброе!B182+Долгор!B182+Елец!B182+Задонск!B182+Измалк!B182+Красное!B182+Лебедянь!B182+'Л-Толст.'!B182+Липецк!B182+Станов!B182+Тербуны!B182+Усмань!B182+Хлевное!B182+Чаплыгин!B182</f>
        <v>0</v>
      </c>
      <c r="C182" s="24">
        <f>Грязи!C182+Волово!C182+Данков!C182+Добринка!C182+Доброе!C182+Долгор!C182+Елец!C182+Задонск!C182+Измалк!C182+Красное!C182+Лебедянь!C182+'Л-Толст.'!C182+Липецк!C182+Станов!C182+Тербуны!C182+Усмань!C182+Хлевное!C182+Чаплыгин!C182</f>
        <v>0</v>
      </c>
      <c r="D182" s="23"/>
    </row>
    <row r="183" spans="1:4" x14ac:dyDescent="0.25">
      <c r="A183" s="34" t="s">
        <v>22</v>
      </c>
      <c r="B183" s="4">
        <f>Грязи!B183+Волово!B183+Данков!B183+Добринка!B183+Доброе!B183+Долгор!B183+Елец!B183+Задонск!B183+Измалк!B183+Красное!B183+Лебедянь!B183+'Л-Толст.'!B183+Липецк!B183+Станов!B183+Тербуны!B183+Усмань!B183+Хлевное!B183+Чаплыгин!B183</f>
        <v>0</v>
      </c>
      <c r="C183" s="24">
        <f>Грязи!C183+Волово!C183+Данков!C183+Добринка!C183+Доброе!C183+Долгор!C183+Елец!C183+Задонск!C183+Измалк!C183+Красное!C183+Лебедянь!C183+'Л-Толст.'!C183+Липецк!C183+Станов!C183+Тербуны!C183+Усмань!C183+Хлевное!C183+Чаплыгин!C183</f>
        <v>0</v>
      </c>
      <c r="D183" s="23"/>
    </row>
    <row r="184" spans="1:4" x14ac:dyDescent="0.25">
      <c r="A184" s="34" t="s">
        <v>23</v>
      </c>
      <c r="B184" s="4">
        <f>Грязи!B184+Волово!B184+Данков!B184+Добринка!B184+Доброе!B184+Долгор!B184+Елец!B184+Задонск!B184+Измалк!B184+Красное!B184+Лебедянь!B184+'Л-Толст.'!B184+Липецк!B184+Станов!B184+Тербуны!B184+Усмань!B184+Хлевное!B184+Чаплыгин!B184</f>
        <v>0</v>
      </c>
      <c r="C184" s="24">
        <f>Грязи!C184+Волово!C184+Данков!C184+Добринка!C184+Доброе!C184+Долгор!C184+Елец!C184+Задонск!C184+Измалк!C184+Красное!C184+Лебедянь!C184+'Л-Толст.'!C184+Липецк!C184+Станов!C184+Тербуны!C184+Усмань!C184+Хлевное!C184+Чаплыгин!C184</f>
        <v>0</v>
      </c>
      <c r="D184" s="23"/>
    </row>
    <row r="185" spans="1:4" x14ac:dyDescent="0.25">
      <c r="A185" s="34" t="s">
        <v>24</v>
      </c>
      <c r="B185" s="4">
        <f>Грязи!B185+Волово!B185+Данков!B185+Добринка!B185+Доброе!B185+Долгор!B185+Елец!B185+Задонск!B185+Измалк!B185+Красное!B185+Лебедянь!B185+'Л-Толст.'!B185+Липецк!B185+Станов!B185+Тербуны!B185+Усмань!B185+Хлевное!B185+Чаплыгин!B185</f>
        <v>0</v>
      </c>
      <c r="C185" s="24">
        <f>Грязи!C185+Волово!C185+Данков!C185+Добринка!C185+Доброе!C185+Долгор!C185+Елец!C185+Задонск!C185+Измалк!C185+Красное!C185+Лебедянь!C185+'Л-Толст.'!C185+Липецк!C185+Станов!C185+Тербуны!C185+Усмань!C185+Хлевное!C185+Чаплыгин!C185</f>
        <v>0</v>
      </c>
      <c r="D185" s="23"/>
    </row>
    <row r="186" spans="1:4" x14ac:dyDescent="0.25">
      <c r="A186" s="34" t="s">
        <v>25</v>
      </c>
      <c r="B186" s="4">
        <f>Грязи!B186+Волово!B186+Данков!B186+Добринка!B186+Доброе!B186+Долгор!B186+Елец!B186+Задонск!B186+Измалк!B186+Красное!B186+Лебедянь!B186+'Л-Толст.'!B186+Липецк!B186+Станов!B186+Тербуны!B186+Усмань!B186+Хлевное!B186+Чаплыгин!B186</f>
        <v>0</v>
      </c>
      <c r="C186" s="24">
        <f>Грязи!C186+Волово!C186+Данков!C186+Добринка!C186+Доброе!C186+Долгор!C186+Елец!C186+Задонск!C186+Измалк!C186+Красное!C186+Лебедянь!C186+'Л-Толст.'!C186+Липецк!C186+Станов!C186+Тербуны!C186+Усмань!C186+Хлевное!C186+Чаплыгин!C186</f>
        <v>0</v>
      </c>
      <c r="D186" s="23"/>
    </row>
    <row r="187" spans="1:4" x14ac:dyDescent="0.25">
      <c r="A187" s="34" t="s">
        <v>51</v>
      </c>
      <c r="B187" s="4">
        <f>Грязи!B187+Волово!B187+Данков!B187+Добринка!B187+Доброе!B187+Долгор!B187+Елец!B187+Задонск!B187+Измалк!B187+Красное!B187+Лебедянь!B187+'Л-Толст.'!B187+Липецк!B187+Станов!B187+Тербуны!B187+Усмань!B187+Хлевное!B187+Чаплыгин!B187</f>
        <v>0</v>
      </c>
      <c r="C187" s="24">
        <f>Грязи!C187+Волово!C187+Данков!C187+Добринка!C187+Доброе!C187+Долгор!C187+Елец!C187+Задонск!C187+Измалк!C187+Красное!C187+Лебедянь!C187+'Л-Толст.'!C187+Липецк!C187+Станов!C187+Тербуны!C187+Усмань!C187+Хлевное!C187+Чаплыгин!C187</f>
        <v>0</v>
      </c>
      <c r="D187" s="23"/>
    </row>
    <row r="188" spans="1:4" ht="30" x14ac:dyDescent="0.25">
      <c r="A188" s="34" t="s">
        <v>70</v>
      </c>
      <c r="B188" s="4">
        <f>Грязи!B188+Волово!B188+Данков!B188+Добринка!B188+Доброе!B188+Долгор!B188+Елец!B188+Задонск!B188+Измалк!B188+Красное!B188+Лебедянь!B188+'Л-Толст.'!B188+Липецк!B188+Станов!B188+Тербуны!B188+Усмань!B188+Хлевное!B188+Чаплыгин!B188</f>
        <v>863</v>
      </c>
      <c r="C188" s="24">
        <f>Грязи!C188+Волово!C188+Данков!C188+Добринка!C188+Доброе!C188+Долгор!C188+Елец!C188+Задонск!C188+Измалк!C188+Красное!C188+Лебедянь!C188+'Л-Толст.'!C188+Липецк!C188+Станов!C188+Тербуны!C188+Усмань!C188+Хлевное!C188+Чаплыгин!C188</f>
        <v>9501.2999999999993</v>
      </c>
      <c r="D188" s="23"/>
    </row>
    <row r="189" spans="1:4" x14ac:dyDescent="0.25">
      <c r="A189" s="34" t="s">
        <v>26</v>
      </c>
      <c r="B189" s="4">
        <f>Грязи!B189+Волово!B189+Данков!B189+Добринка!B189+Доброе!B189+Долгор!B189+Елец!B189+Задонск!B189+Измалк!B189+Красное!B189+Лебедянь!B189+'Л-Толст.'!B189+Липецк!B189+Станов!B189+Тербуны!B189+Усмань!B189+Хлевное!B189+Чаплыгин!B189</f>
        <v>0</v>
      </c>
      <c r="C189" s="24">
        <f>Грязи!C189+Волово!C189+Данков!C189+Добринка!C189+Доброе!C189+Долгор!C189+Елец!C189+Задонск!C189+Измалк!C189+Красное!C189+Лебедянь!C189+'Л-Толст.'!C189+Липецк!C189+Станов!C189+Тербуны!C189+Усмань!C189+Хлевное!C189+Чаплыгин!C189</f>
        <v>0</v>
      </c>
      <c r="D189" s="23"/>
    </row>
    <row r="190" spans="1:4" x14ac:dyDescent="0.25">
      <c r="A190" s="34" t="s">
        <v>27</v>
      </c>
      <c r="B190" s="4">
        <f>Грязи!B190+Волово!B190+Данков!B190+Добринка!B190+Доброе!B190+Долгор!B190+Елец!B190+Задонск!B190+Измалк!B190+Красное!B190+Лебедянь!B190+'Л-Толст.'!B190+Липецк!B190+Станов!B190+Тербуны!B190+Усмань!B190+Хлевное!B190+Чаплыгин!B190</f>
        <v>2173</v>
      </c>
      <c r="C190" s="24">
        <f>Грязи!C190+Волово!C190+Данков!C190+Добринка!C190+Доброе!C190+Долгор!C190+Елец!C190+Задонск!C190+Измалк!C190+Красное!C190+Лебедянь!C190+'Л-Толст.'!C190+Липецк!C190+Станов!C190+Тербуны!C190+Усмань!C190+Хлевное!C190+Чаплыгин!C190</f>
        <v>20321.399999999998</v>
      </c>
      <c r="D190" s="23"/>
    </row>
    <row r="191" spans="1:4" x14ac:dyDescent="0.25">
      <c r="A191" s="34" t="s">
        <v>28</v>
      </c>
      <c r="B191" s="4">
        <f>Грязи!B191+Волово!B191+Данков!B191+Добринка!B191+Доброе!B191+Долгор!B191+Елец!B191+Задонск!B191+Измалк!B191+Красное!B191+Лебедянь!B191+'Л-Толст.'!B191+Липецк!B191+Станов!B191+Тербуны!B191+Усмань!B191+Хлевное!B191+Чаплыгин!B191</f>
        <v>0</v>
      </c>
      <c r="C191" s="24">
        <f>Грязи!C191+Волово!C191+Данков!C191+Добринка!C191+Доброе!C191+Долгор!C191+Елец!C191+Задонск!C191+Измалк!C191+Красное!C191+Лебедянь!C191+'Л-Толст.'!C191+Липецк!C191+Станов!C191+Тербуны!C191+Усмань!C191+Хлевное!C191+Чаплыгин!C191</f>
        <v>0</v>
      </c>
      <c r="D191" s="23"/>
    </row>
    <row r="192" spans="1:4" x14ac:dyDescent="0.25">
      <c r="A192" s="34" t="s">
        <v>29</v>
      </c>
      <c r="B192" s="4">
        <f>Грязи!B192+Волово!B192+Данков!B192+Добринка!B192+Доброе!B192+Долгор!B192+Елец!B192+Задонск!B192+Измалк!B192+Красное!B192+Лебедянь!B192+'Л-Толст.'!B192+Липецк!B192+Станов!B192+Тербуны!B192+Усмань!B192+Хлевное!B192+Чаплыгин!B192</f>
        <v>403</v>
      </c>
      <c r="C192" s="24">
        <f>Грязи!C192+Волово!C192+Данков!C192+Добринка!C192+Доброе!C192+Долгор!C192+Елец!C192+Задонск!C192+Измалк!C192+Красное!C192+Лебедянь!C192+'Л-Толст.'!C192+Липецк!C192+Станов!C192+Тербуны!C192+Усмань!C192+Хлевное!C192+Чаплыгин!C192</f>
        <v>3235.6333333333332</v>
      </c>
      <c r="D192" s="23"/>
    </row>
    <row r="193" spans="1:5" x14ac:dyDescent="0.25">
      <c r="A193" s="34" t="s">
        <v>30</v>
      </c>
      <c r="B193" s="4">
        <f>Грязи!B193+Волово!B193+Данков!B193+Добринка!B193+Доброе!B193+Долгор!B193+Елец!B193+Задонск!B193+Измалк!B193+Красное!B193+Лебедянь!B193+'Л-Толст.'!B193+Липецк!B193+Станов!B193+Тербуны!B193+Усмань!B193+Хлевное!B193+Чаплыгин!B193</f>
        <v>7251</v>
      </c>
      <c r="C193" s="24">
        <f>Грязи!C193+Волово!C193+Данков!C193+Добринка!C193+Доброе!C193+Долгор!C193+Елец!C193+Задонск!C193+Измалк!C193+Красное!C193+Лебедянь!C193+'Л-Толст.'!C193+Липецк!C193+Станов!C193+Тербуны!C193+Усмань!C193+Хлевное!C193+Чаплыгин!C193</f>
        <v>75542.7</v>
      </c>
      <c r="D193" s="23"/>
    </row>
    <row r="194" spans="1:5" x14ac:dyDescent="0.25">
      <c r="A194" s="34" t="s">
        <v>31</v>
      </c>
      <c r="B194" s="4">
        <f>Грязи!B194+Волово!B194+Данков!B194+Добринка!B194+Доброе!B194+Долгор!B194+Елец!B194+Задонск!B194+Измалк!B194+Красное!B194+Лебедянь!B194+'Л-Толст.'!B194+Липецк!B194+Станов!B194+Тербуны!B194+Усмань!B194+Хлевное!B194+Чаплыгин!B194</f>
        <v>0</v>
      </c>
      <c r="C194" s="24">
        <f>Грязи!C194+Волово!C194+Данков!C194+Добринка!C194+Доброе!C194+Долгор!C194+Елец!C194+Задонск!C194+Измалк!C194+Красное!C194+Лебедянь!C194+'Л-Толст.'!C194+Липецк!C194+Станов!C194+Тербуны!C194+Усмань!C194+Хлевное!C194+Чаплыгин!C194</f>
        <v>0</v>
      </c>
      <c r="D194" s="23"/>
    </row>
    <row r="195" spans="1:5" x14ac:dyDescent="0.25">
      <c r="A195" s="34" t="s">
        <v>32</v>
      </c>
      <c r="B195" s="4">
        <f>Грязи!B195+Волово!B195+Данков!B195+Добринка!B195+Доброе!B195+Долгор!B195+Елец!B195+Задонск!B195+Измалк!B195+Красное!B195+Лебедянь!B195+'Л-Толст.'!B195+Липецк!B195+Станов!B195+Тербуны!B195+Усмань!B195+Хлевное!B195+Чаплыгин!B195</f>
        <v>0</v>
      </c>
      <c r="C195" s="24">
        <f>Грязи!C195+Волово!C195+Данков!C195+Добринка!C195+Доброе!C195+Долгор!C195+Елец!C195+Задонск!C195+Измалк!C195+Красное!C195+Лебедянь!C195+'Л-Толст.'!C195+Липецк!C195+Станов!C195+Тербуны!C195+Усмань!C195+Хлевное!C195+Чаплыгин!C195</f>
        <v>0</v>
      </c>
      <c r="D195" s="23"/>
    </row>
    <row r="196" spans="1:5" x14ac:dyDescent="0.25">
      <c r="A196" s="34" t="s">
        <v>33</v>
      </c>
      <c r="B196" s="4">
        <f>Грязи!B196+Волово!B196+Данков!B196+Добринка!B196+Доброе!B196+Долгор!B196+Елец!B196+Задонск!B196+Измалк!B196+Красное!B196+Лебедянь!B196+'Л-Толст.'!B196+Липецк!B196+Станов!B196+Тербуны!B196+Усмань!B196+Хлевное!B196+Чаплыгин!B196</f>
        <v>0</v>
      </c>
      <c r="C196" s="24">
        <f>Грязи!C196+Волово!C196+Данков!C196+Добринка!C196+Доброе!C196+Долгор!C196+Елец!C196+Задонск!C196+Измалк!C196+Красное!C196+Лебедянь!C196+'Л-Толст.'!C196+Липецк!C196+Станов!C196+Тербуны!C196+Усмань!C196+Хлевное!C196+Чаплыгин!C196</f>
        <v>0</v>
      </c>
      <c r="D196" s="23"/>
    </row>
    <row r="197" spans="1:5" ht="30" x14ac:dyDescent="0.25">
      <c r="A197" s="34" t="s">
        <v>34</v>
      </c>
      <c r="B197" s="4">
        <f>Грязи!B197+Волово!B197+Данков!B197+Добринка!B197+Доброе!B197+Долгор!B197+Елец!B197+Задонск!B197+Измалк!B197+Красное!B197+Лебедянь!B197+'Л-Толст.'!B197+Липецк!B197+Станов!B197+Тербуны!B197+Усмань!B197+Хлевное!B197+Чаплыгин!B197</f>
        <v>0</v>
      </c>
      <c r="C197" s="24">
        <f>Грязи!C197+Волово!C197+Данков!C197+Добринка!C197+Доброе!C197+Долгор!C197+Елец!C197+Задонск!C197+Измалк!C197+Красное!C197+Лебедянь!C197+'Л-Толст.'!C197+Липецк!C197+Станов!C197+Тербуны!C197+Усмань!C197+Хлевное!C197+Чаплыгин!C197</f>
        <v>0</v>
      </c>
      <c r="D197" s="23"/>
    </row>
    <row r="198" spans="1:5" x14ac:dyDescent="0.25">
      <c r="A198" s="34" t="s">
        <v>35</v>
      </c>
      <c r="B198" s="4">
        <f>Грязи!B198+Волово!B198+Данков!B198+Добринка!B198+Доброе!B198+Долгор!B198+Елец!B198+Задонск!B198+Измалк!B198+Красное!B198+Лебедянь!B198+'Л-Толст.'!B198+Липецк!B198+Станов!B198+Тербуны!B198+Усмань!B198+Хлевное!B198+Чаплыгин!B198</f>
        <v>0</v>
      </c>
      <c r="C198" s="24">
        <f>Грязи!C198+Волово!C198+Данков!C198+Добринка!C198+Доброе!C198+Долгор!C198+Елец!C198+Задонск!C198+Измалк!C198+Красное!C198+Лебедянь!C198+'Л-Толст.'!C198+Липецк!C198+Станов!C198+Тербуны!C198+Усмань!C198+Хлевное!C198+Чаплыгин!C198</f>
        <v>0</v>
      </c>
      <c r="D198" s="23"/>
    </row>
    <row r="199" spans="1:5" x14ac:dyDescent="0.25">
      <c r="A199" s="14" t="s">
        <v>36</v>
      </c>
      <c r="B199" s="6">
        <f>SUM(B167:B198)</f>
        <v>32161</v>
      </c>
      <c r="C199" s="69">
        <f>SUM(C167:C198)</f>
        <v>334372.6333333333</v>
      </c>
      <c r="D199" s="23"/>
    </row>
    <row r="200" spans="1:5" x14ac:dyDescent="0.25">
      <c r="A200" s="15" t="s">
        <v>48</v>
      </c>
      <c r="B200" s="7">
        <f>Грязи!B200+Волово!B200+Данков!B200+Добринка!B200+Доброе!B200+Долгор!B200+Елец!B200+Задонск!B200+Измалк!B200+Красное!B200+Лебедянь!B200+'Л-Толст.'!B200+Липецк!B200+Станов!B200+Тербуны!B200+Усмань!B200+Хлевное!B200+Чаплыгин!B200</f>
        <v>170059</v>
      </c>
      <c r="C200" s="80">
        <f>Грязи!C200+Волово!C200+Данков!C200+Добринка!C200+Доброе!C200+Долгор!C200+Елец!C200+Задонск!C200+Измалк!C200+Красное!C200+Лебедянь!C200+'Л-Толст.'!C200+Липецк!C200+Станов!C200+Тербуны!C200+Усмань!C200+Хлевное!C200+Чаплыгин!C200</f>
        <v>391763.20000000007</v>
      </c>
      <c r="D200" s="23"/>
    </row>
    <row r="201" spans="1:5" x14ac:dyDescent="0.25">
      <c r="A201" s="20" t="s">
        <v>49</v>
      </c>
      <c r="B201" s="9">
        <f>Грязи!B201+Волово!B201+Данков!B201+Добринка!B201+Доброе!B201+Долгор!B201+Елец!B201+Задонск!B201+Измалк!B201+Красное!B201+Лебедянь!B201+'Л-Толст.'!B201+Липецк!B201+Станов!B201+Тербуны!B201+Усмань!B201+Хлевное!B201+Чаплыгин!B201</f>
        <v>5623</v>
      </c>
      <c r="C201" s="81">
        <f>Грязи!C201+Волово!C201+Данков!C201+Добринка!C201+Доброе!C201+Долгор!C201+Елец!C201+Задонск!C201+Измалк!C201+Красное!C201+Лебедянь!C201+'Л-Толст.'!C201+Липецк!C201+Станов!C201+Тербуны!C201+Усмань!C201+Хлевное!C201+Чаплыгин!C201</f>
        <v>13011.4</v>
      </c>
      <c r="D201" s="23"/>
    </row>
    <row r="202" spans="1:5" ht="15.75" x14ac:dyDescent="0.25">
      <c r="A202" s="16" t="s">
        <v>50</v>
      </c>
      <c r="B202" s="8"/>
      <c r="C202" s="72">
        <f>Грязи!C202+Данков!C202+Добринка!C202+Доброе!C202+Долгор!C202+Елец!C202+Задонск!C202+Измалк!C202+Красное!C202+Лебедянь!C202+'Л-Толст.'!C202+Липецк!C202+Станов!C202+Тербуны!C202+Усмань!C202+Хлевное!C202+Чаплыгин!C202</f>
        <v>3552134.9446374732</v>
      </c>
      <c r="D202" s="23"/>
    </row>
    <row r="203" spans="1:5" x14ac:dyDescent="0.25">
      <c r="A203" s="50" t="s">
        <v>92</v>
      </c>
      <c r="B203" s="7">
        <f>Грязи!B203+Волово!B203+Данков!B203+Добринка!B203+Доброе!B203+Долгор!B203+Елец!B203+Задонск!B203+Измалк!B203+Красное!B203+Лебедянь!B203+'Л-Толст.'!B203+Липецк!B203+Станов!B203+Тербуны!B203+Усмань!B203+Хлевное!B203+Чаплыгин!B203</f>
        <v>150793</v>
      </c>
      <c r="C203" s="80">
        <f>Грязи!C203+Волово!C203+Данков!C203+Добринка!C203+Доброе!C203+Долгор!C203+Елец!C203+Задонск!C203+Измалк!C203+Красное!C203+Лебедянь!C203+'Л-Толст.'!C203+Липецк!C203+Станов!C203+Тербуны!C203+Усмань!C203+Хлевное!C203+Чаплыгин!C203</f>
        <v>178780.4</v>
      </c>
      <c r="D203" s="23">
        <v>3180</v>
      </c>
      <c r="E203" s="1">
        <v>3770.2</v>
      </c>
    </row>
    <row r="204" spans="1:5" x14ac:dyDescent="0.25">
      <c r="A204" s="50" t="s">
        <v>93</v>
      </c>
      <c r="B204" s="7">
        <f>Грязи!B204+Волово!B204+Данков!B204+Добринка!B204+Доброе!B204+Долгор!B204+Елец!B204+Задонск!B204+Измалк!B204+Красное!B204+Лебедянь!B204+'Л-Толст.'!B204+Липецк!B204+Станов!B204+Тербуны!B204+Усмань!B204+Хлевное!B204+Чаплыгин!B204</f>
        <v>94132</v>
      </c>
      <c r="C204" s="80">
        <f>Грязи!C204+Волово!C204+Данков!C204+Добринка!C204+Доброе!C204+Долгор!C204+Елец!C204+Задонск!C204+Измалк!C204+Красное!C204+Лебедянь!C204+'Л-Толст.'!C204+Липецк!C204+Станов!C204+Тербуны!C204+Усмань!C204+Хлевное!C204+Чаплыгин!C204</f>
        <v>96155.799999999974</v>
      </c>
      <c r="D204" s="23">
        <v>21</v>
      </c>
      <c r="E204" s="1">
        <v>21.5</v>
      </c>
    </row>
    <row r="205" spans="1:5" x14ac:dyDescent="0.25">
      <c r="B205" s="2">
        <f>B203+D203</f>
        <v>153973</v>
      </c>
      <c r="C205" s="65">
        <f>C203+E203</f>
        <v>182550.6</v>
      </c>
    </row>
    <row r="206" spans="1:5" x14ac:dyDescent="0.25">
      <c r="B206" s="2">
        <f>B204+D204</f>
        <v>94153</v>
      </c>
      <c r="C206" s="65">
        <f>C204+E204</f>
        <v>96177.299999999974</v>
      </c>
    </row>
  </sheetData>
  <mergeCells count="13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89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78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hidden="1" x14ac:dyDescent="0.25">
      <c r="A13" s="23" t="s">
        <v>7</v>
      </c>
      <c r="B13" s="4">
        <v>0</v>
      </c>
      <c r="C13" s="24">
        <v>0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x14ac:dyDescent="0.25">
      <c r="A23" s="23" t="s">
        <v>15</v>
      </c>
      <c r="B23" s="4">
        <v>355</v>
      </c>
      <c r="C23" s="24">
        <v>5374.3</v>
      </c>
    </row>
    <row r="24" spans="1:3" x14ac:dyDescent="0.25">
      <c r="A24" s="23" t="s">
        <v>16</v>
      </c>
      <c r="B24" s="4">
        <f>31+657</f>
        <v>688</v>
      </c>
      <c r="C24" s="24">
        <f>1048.8+12160</f>
        <v>13208.8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hidden="1" x14ac:dyDescent="0.25">
      <c r="A26" s="23" t="s">
        <v>18</v>
      </c>
      <c r="B26" s="4">
        <v>0</v>
      </c>
      <c r="C26" s="24">
        <v>0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542</v>
      </c>
      <c r="C36" s="24">
        <v>9305.6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246</v>
      </c>
      <c r="C38" s="24">
        <v>3180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278</v>
      </c>
      <c r="C41" s="24">
        <v>4455.5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hidden="1" x14ac:dyDescent="0.25">
      <c r="A44" s="23" t="s">
        <v>32</v>
      </c>
      <c r="B44" s="4">
        <v>0</v>
      </c>
      <c r="C44" s="24">
        <v>0</v>
      </c>
    </row>
    <row r="45" spans="1:3" hidden="1" x14ac:dyDescent="0.25">
      <c r="A45" s="23" t="s">
        <v>33</v>
      </c>
      <c r="B45" s="4">
        <v>0</v>
      </c>
      <c r="C45" s="24">
        <v>0</v>
      </c>
    </row>
    <row r="46" spans="1:3" ht="30" hidden="1" x14ac:dyDescent="0.25">
      <c r="A46" s="23" t="s">
        <v>34</v>
      </c>
      <c r="B46" s="4">
        <v>0</v>
      </c>
      <c r="C46" s="24">
        <v>0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2109</v>
      </c>
      <c r="C49" s="41">
        <f>SUM(C13:C48)</f>
        <v>35524.199999999997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3325</v>
      </c>
      <c r="C52" s="24">
        <v>636</v>
      </c>
    </row>
    <row r="53" spans="1:3" hidden="1" x14ac:dyDescent="0.25">
      <c r="A53" s="32" t="s">
        <v>14</v>
      </c>
      <c r="B53" s="4">
        <v>0</v>
      </c>
      <c r="C53" s="24">
        <v>0</v>
      </c>
    </row>
    <row r="54" spans="1:3" hidden="1" x14ac:dyDescent="0.25">
      <c r="A54" s="32" t="s">
        <v>9</v>
      </c>
      <c r="B54" s="4">
        <v>0</v>
      </c>
      <c r="C54" s="24">
        <v>0</v>
      </c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hidden="1" x14ac:dyDescent="0.25">
      <c r="A56" s="32" t="s">
        <v>56</v>
      </c>
      <c r="B56" s="4">
        <v>0</v>
      </c>
      <c r="C56" s="24">
        <v>0</v>
      </c>
    </row>
    <row r="57" spans="1:3" x14ac:dyDescent="0.25">
      <c r="A57" s="32" t="s">
        <v>41</v>
      </c>
      <c r="B57" s="4">
        <v>1138</v>
      </c>
      <c r="C57" s="24">
        <v>312</v>
      </c>
    </row>
    <row r="58" spans="1:3" hidden="1" x14ac:dyDescent="0.25">
      <c r="A58" s="32" t="s">
        <v>32</v>
      </c>
      <c r="B58" s="4">
        <v>0</v>
      </c>
      <c r="C58" s="24">
        <v>0</v>
      </c>
    </row>
    <row r="59" spans="1:3" hidden="1" x14ac:dyDescent="0.25">
      <c r="A59" s="32" t="s">
        <v>7</v>
      </c>
      <c r="B59" s="4">
        <v>0</v>
      </c>
      <c r="C59" s="24">
        <v>0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hidden="1" x14ac:dyDescent="0.25">
      <c r="A61" s="32" t="s">
        <v>35</v>
      </c>
      <c r="B61" s="4">
        <v>0</v>
      </c>
      <c r="C61" s="24">
        <v>0</v>
      </c>
    </row>
    <row r="62" spans="1:3" x14ac:dyDescent="0.25">
      <c r="A62" s="32" t="s">
        <v>30</v>
      </c>
      <c r="B62" s="4">
        <v>1042</v>
      </c>
      <c r="C62" s="24">
        <v>402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x14ac:dyDescent="0.25">
      <c r="A66" s="32" t="s">
        <v>40</v>
      </c>
      <c r="B66" s="4">
        <v>525</v>
      </c>
      <c r="C66" s="24">
        <v>148</v>
      </c>
    </row>
    <row r="67" spans="1:3" x14ac:dyDescent="0.25">
      <c r="A67" s="32" t="s">
        <v>28</v>
      </c>
      <c r="B67" s="4">
        <v>866</v>
      </c>
      <c r="C67" s="24">
        <v>234</v>
      </c>
    </row>
    <row r="68" spans="1:3" x14ac:dyDescent="0.25">
      <c r="A68" s="32" t="s">
        <v>29</v>
      </c>
      <c r="B68" s="4">
        <v>1312</v>
      </c>
      <c r="C68" s="24">
        <v>303</v>
      </c>
    </row>
    <row r="69" spans="1:3" x14ac:dyDescent="0.25">
      <c r="A69" s="32" t="s">
        <v>15</v>
      </c>
      <c r="B69" s="4">
        <v>8001</v>
      </c>
      <c r="C69" s="24">
        <v>5348</v>
      </c>
    </row>
    <row r="70" spans="1:3" hidden="1" x14ac:dyDescent="0.25">
      <c r="A70" s="32" t="s">
        <v>10</v>
      </c>
      <c r="B70" s="4">
        <v>0</v>
      </c>
      <c r="C70" s="24">
        <v>0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x14ac:dyDescent="0.25">
      <c r="A73" s="32" t="s">
        <v>16</v>
      </c>
      <c r="B73" s="4">
        <v>26796</v>
      </c>
      <c r="C73" s="24">
        <v>11220</v>
      </c>
    </row>
    <row r="74" spans="1:3" hidden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hidden="1" x14ac:dyDescent="0.25">
      <c r="A76" s="32" t="s">
        <v>39</v>
      </c>
      <c r="B76" s="4">
        <v>0</v>
      </c>
      <c r="C76" s="24">
        <v>0</v>
      </c>
    </row>
    <row r="77" spans="1:3" hidden="1" x14ac:dyDescent="0.25">
      <c r="A77" s="32" t="s">
        <v>38</v>
      </c>
      <c r="B77" s="4">
        <v>0</v>
      </c>
      <c r="C77" s="24">
        <v>0</v>
      </c>
    </row>
    <row r="78" spans="1:3" x14ac:dyDescent="0.25">
      <c r="A78" s="32" t="s">
        <v>37</v>
      </c>
      <c r="B78" s="4">
        <v>1822</v>
      </c>
      <c r="C78" s="24">
        <v>633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x14ac:dyDescent="0.25">
      <c r="A80" s="32" t="s">
        <v>57</v>
      </c>
      <c r="B80" s="4">
        <v>672</v>
      </c>
      <c r="C80" s="24">
        <v>92</v>
      </c>
    </row>
    <row r="81" spans="1:3" hidden="1" x14ac:dyDescent="0.25">
      <c r="A81" s="32" t="s">
        <v>11</v>
      </c>
      <c r="B81" s="4">
        <v>0</v>
      </c>
      <c r="C81" s="24">
        <v>0</v>
      </c>
    </row>
    <row r="82" spans="1:3" hidden="1" x14ac:dyDescent="0.25">
      <c r="A82" s="33" t="s">
        <v>58</v>
      </c>
      <c r="B82" s="4">
        <v>0</v>
      </c>
      <c r="C82" s="24"/>
    </row>
    <row r="83" spans="1:3" hidden="1" x14ac:dyDescent="0.25">
      <c r="A83" s="33" t="s">
        <v>91</v>
      </c>
      <c r="B83" s="4">
        <v>0</v>
      </c>
      <c r="C83" s="24"/>
    </row>
    <row r="84" spans="1:3" x14ac:dyDescent="0.25">
      <c r="A84" s="33" t="s">
        <v>42</v>
      </c>
      <c r="B84" s="4">
        <v>2260</v>
      </c>
      <c r="C84" s="24">
        <v>866.7</v>
      </c>
    </row>
    <row r="85" spans="1:3" x14ac:dyDescent="0.25">
      <c r="A85" s="33" t="s">
        <v>44</v>
      </c>
      <c r="B85" s="4">
        <v>1</v>
      </c>
      <c r="C85" s="24">
        <v>0.4</v>
      </c>
    </row>
    <row r="86" spans="1:3" x14ac:dyDescent="0.25">
      <c r="A86" s="33" t="s">
        <v>43</v>
      </c>
      <c r="B86" s="4">
        <v>2533</v>
      </c>
      <c r="C86" s="24">
        <v>1235.9000000000001</v>
      </c>
    </row>
    <row r="87" spans="1:3" ht="12.75" hidden="1" customHeight="1" x14ac:dyDescent="0.25">
      <c r="A87" s="33" t="s">
        <v>60</v>
      </c>
      <c r="B87" s="4">
        <v>0</v>
      </c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45499</v>
      </c>
      <c r="C89" s="41">
        <f t="shared" ref="C89" si="0">SUM(C52:C81)</f>
        <v>19328</v>
      </c>
    </row>
    <row r="90" spans="1:3" s="54" customFormat="1" x14ac:dyDescent="0.25">
      <c r="A90" s="45" t="s">
        <v>46</v>
      </c>
      <c r="B90" s="46">
        <f>SUM(B82:B88)</f>
        <v>4794</v>
      </c>
      <c r="C90" s="47">
        <f t="shared" ref="C90" si="1">SUM(C82:C88)</f>
        <v>2103</v>
      </c>
    </row>
    <row r="91" spans="1:3" s="54" customFormat="1" x14ac:dyDescent="0.25">
      <c r="A91" s="39" t="s">
        <v>36</v>
      </c>
      <c r="B91" s="40">
        <f>B89+B90</f>
        <v>50293</v>
      </c>
      <c r="C91" s="41">
        <f t="shared" ref="C91" si="2">C89+C90</f>
        <v>21431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717</v>
      </c>
      <c r="C93" s="43">
        <v>405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>
        <v>0</v>
      </c>
      <c r="C98" s="43">
        <v>0</v>
      </c>
    </row>
    <row r="99" spans="1:3" s="54" customFormat="1" hidden="1" x14ac:dyDescent="0.25">
      <c r="A99" s="42" t="s">
        <v>32</v>
      </c>
      <c r="B99" s="37">
        <v>0</v>
      </c>
      <c r="C99" s="43">
        <v>0</v>
      </c>
    </row>
    <row r="100" spans="1:3" s="54" customFormat="1" hidden="1" x14ac:dyDescent="0.25">
      <c r="A100" s="42" t="s">
        <v>7</v>
      </c>
      <c r="B100" s="37">
        <v>0</v>
      </c>
      <c r="C100" s="43">
        <v>0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x14ac:dyDescent="0.25">
      <c r="A103" s="42" t="s">
        <v>30</v>
      </c>
      <c r="B103" s="37">
        <v>18</v>
      </c>
      <c r="C103" s="43">
        <v>10.1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hidden="1" x14ac:dyDescent="0.25">
      <c r="A108" s="42" t="s">
        <v>28</v>
      </c>
      <c r="B108" s="37"/>
      <c r="C108" s="43"/>
    </row>
    <row r="109" spans="1:3" s="54" customFormat="1" x14ac:dyDescent="0.25">
      <c r="A109" s="42" t="s">
        <v>29</v>
      </c>
      <c r="B109" s="37">
        <v>14</v>
      </c>
      <c r="C109" s="43">
        <v>8.1</v>
      </c>
    </row>
    <row r="110" spans="1:3" s="54" customFormat="1" x14ac:dyDescent="0.25">
      <c r="A110" s="42" t="s">
        <v>15</v>
      </c>
      <c r="B110" s="37">
        <v>551</v>
      </c>
      <c r="C110" s="43">
        <v>467.2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6350</v>
      </c>
      <c r="C114" s="43">
        <v>3552.8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hidden="1" x14ac:dyDescent="0.25">
      <c r="A117" s="42" t="s">
        <v>39</v>
      </c>
      <c r="B117" s="37">
        <v>0</v>
      </c>
      <c r="C117" s="43">
        <v>0</v>
      </c>
    </row>
    <row r="118" spans="1:3" s="54" customFormat="1" hidden="1" x14ac:dyDescent="0.25">
      <c r="A118" s="42" t="s">
        <v>38</v>
      </c>
      <c r="B118" s="37">
        <v>0</v>
      </c>
      <c r="C118" s="43">
        <v>0</v>
      </c>
    </row>
    <row r="119" spans="1:3" s="54" customFormat="1" x14ac:dyDescent="0.25">
      <c r="A119" s="42" t="s">
        <v>37</v>
      </c>
      <c r="B119" s="37">
        <v>477</v>
      </c>
      <c r="C119" s="43">
        <v>278.10000000000002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hidden="1" x14ac:dyDescent="0.25">
      <c r="A122" s="42" t="s">
        <v>11</v>
      </c>
      <c r="B122" s="37">
        <v>0</v>
      </c>
      <c r="C122" s="43">
        <v>0</v>
      </c>
    </row>
    <row r="123" spans="1:3" s="54" customFormat="1" x14ac:dyDescent="0.25">
      <c r="A123" s="39" t="s">
        <v>36</v>
      </c>
      <c r="B123" s="40">
        <f>SUM(B93:B122)</f>
        <v>8127</v>
      </c>
      <c r="C123" s="41">
        <f t="shared" ref="C123" si="3">SUM(C93:C122)</f>
        <v>4721.3000000000011</v>
      </c>
    </row>
    <row r="124" spans="1:3" x14ac:dyDescent="0.25">
      <c r="A124" s="94" t="s">
        <v>65</v>
      </c>
      <c r="B124" s="94"/>
      <c r="C124" s="94"/>
    </row>
    <row r="125" spans="1:3" x14ac:dyDescent="0.25">
      <c r="A125" s="32" t="s">
        <v>27</v>
      </c>
      <c r="B125" s="4">
        <v>350</v>
      </c>
      <c r="C125" s="24">
        <v>528</v>
      </c>
    </row>
    <row r="126" spans="1:3" hidden="1" x14ac:dyDescent="0.25">
      <c r="A126" s="32" t="s">
        <v>14</v>
      </c>
      <c r="B126" s="4">
        <v>0</v>
      </c>
      <c r="C126" s="24">
        <v>0</v>
      </c>
    </row>
    <row r="127" spans="1:3" hidden="1" x14ac:dyDescent="0.25">
      <c r="A127" s="32" t="s">
        <v>9</v>
      </c>
      <c r="B127" s="4">
        <v>0</v>
      </c>
      <c r="C127" s="24">
        <v>0</v>
      </c>
    </row>
    <row r="128" spans="1:3" hidden="1" x14ac:dyDescent="0.25">
      <c r="A128" s="32" t="s">
        <v>13</v>
      </c>
      <c r="B128" s="4">
        <v>0</v>
      </c>
      <c r="C128" s="24">
        <v>0</v>
      </c>
    </row>
    <row r="129" spans="1:3" hidden="1" x14ac:dyDescent="0.25">
      <c r="A129" s="32" t="s">
        <v>56</v>
      </c>
      <c r="B129" s="4">
        <v>0</v>
      </c>
      <c r="C129" s="24">
        <v>0</v>
      </c>
    </row>
    <row r="130" spans="1:3" x14ac:dyDescent="0.25">
      <c r="A130" s="32" t="s">
        <v>41</v>
      </c>
      <c r="B130" s="4">
        <v>425</v>
      </c>
      <c r="C130" s="24">
        <v>428</v>
      </c>
    </row>
    <row r="131" spans="1:3" hidden="1" x14ac:dyDescent="0.25">
      <c r="A131" s="32" t="s">
        <v>32</v>
      </c>
      <c r="B131" s="4">
        <v>0</v>
      </c>
      <c r="C131" s="24">
        <v>0</v>
      </c>
    </row>
    <row r="132" spans="1:3" hidden="1" x14ac:dyDescent="0.25">
      <c r="A132" s="32" t="s">
        <v>7</v>
      </c>
      <c r="B132" s="4">
        <v>0</v>
      </c>
      <c r="C132" s="24">
        <v>0</v>
      </c>
    </row>
    <row r="133" spans="1:3" hidden="1" x14ac:dyDescent="0.25">
      <c r="A133" s="32" t="s">
        <v>24</v>
      </c>
      <c r="B133" s="4">
        <v>0</v>
      </c>
      <c r="C133" s="24">
        <v>0</v>
      </c>
    </row>
    <row r="134" spans="1:3" hidden="1" x14ac:dyDescent="0.25">
      <c r="A134" s="32" t="s">
        <v>35</v>
      </c>
      <c r="B134" s="4">
        <v>0</v>
      </c>
      <c r="C134" s="24">
        <v>0</v>
      </c>
    </row>
    <row r="135" spans="1:3" x14ac:dyDescent="0.25">
      <c r="A135" s="32" t="s">
        <v>30</v>
      </c>
      <c r="B135" s="4">
        <v>1145</v>
      </c>
      <c r="C135" s="24">
        <v>1151</v>
      </c>
    </row>
    <row r="136" spans="1:3" hidden="1" x14ac:dyDescent="0.25">
      <c r="A136" s="32" t="s">
        <v>20</v>
      </c>
      <c r="B136" s="4">
        <v>0</v>
      </c>
      <c r="C136" s="24">
        <v>0</v>
      </c>
    </row>
    <row r="137" spans="1:3" hidden="1" x14ac:dyDescent="0.25">
      <c r="A137" s="32" t="s">
        <v>17</v>
      </c>
      <c r="B137" s="4">
        <v>0</v>
      </c>
      <c r="C137" s="24">
        <v>0</v>
      </c>
    </row>
    <row r="138" spans="1:3" hidden="1" x14ac:dyDescent="0.25">
      <c r="A138" s="32" t="s">
        <v>12</v>
      </c>
      <c r="B138" s="4">
        <v>0</v>
      </c>
      <c r="C138" s="24">
        <v>0</v>
      </c>
    </row>
    <row r="139" spans="1:3" x14ac:dyDescent="0.25">
      <c r="A139" s="32" t="s">
        <v>40</v>
      </c>
      <c r="B139" s="4">
        <v>91</v>
      </c>
      <c r="C139" s="24">
        <v>60</v>
      </c>
    </row>
    <row r="140" spans="1:3" x14ac:dyDescent="0.25">
      <c r="A140" s="32" t="s">
        <v>28</v>
      </c>
      <c r="B140" s="4">
        <v>767</v>
      </c>
      <c r="C140" s="24">
        <v>760</v>
      </c>
    </row>
    <row r="141" spans="1:3" x14ac:dyDescent="0.25">
      <c r="A141" s="32" t="s">
        <v>29</v>
      </c>
      <c r="B141" s="4">
        <v>680</v>
      </c>
      <c r="C141" s="24">
        <v>535</v>
      </c>
    </row>
    <row r="142" spans="1:3" x14ac:dyDescent="0.25">
      <c r="A142" s="32" t="s">
        <v>15</v>
      </c>
      <c r="B142" s="4">
        <v>2026</v>
      </c>
      <c r="C142" s="24">
        <v>2510</v>
      </c>
    </row>
    <row r="143" spans="1:3" hidden="1" x14ac:dyDescent="0.25">
      <c r="A143" s="32" t="s">
        <v>10</v>
      </c>
      <c r="B143" s="4">
        <v>0</v>
      </c>
      <c r="C143" s="24">
        <v>0</v>
      </c>
    </row>
    <row r="144" spans="1:3" hidden="1" x14ac:dyDescent="0.25">
      <c r="A144" s="32" t="s">
        <v>8</v>
      </c>
      <c r="B144" s="4">
        <v>0</v>
      </c>
      <c r="C144" s="24">
        <v>0</v>
      </c>
    </row>
    <row r="145" spans="1:3" hidden="1" x14ac:dyDescent="0.25">
      <c r="A145" s="32" t="s">
        <v>47</v>
      </c>
      <c r="B145" s="4">
        <v>0</v>
      </c>
      <c r="C145" s="24">
        <v>0</v>
      </c>
    </row>
    <row r="146" spans="1:3" x14ac:dyDescent="0.25">
      <c r="A146" s="32" t="s">
        <v>16</v>
      </c>
      <c r="B146" s="4">
        <v>9817</v>
      </c>
      <c r="C146" s="24">
        <v>8208.6</v>
      </c>
    </row>
    <row r="147" spans="1:3" hidden="1" x14ac:dyDescent="0.25">
      <c r="A147" s="32" t="s">
        <v>55</v>
      </c>
      <c r="B147" s="4">
        <v>0</v>
      </c>
      <c r="C147" s="24">
        <v>0</v>
      </c>
    </row>
    <row r="148" spans="1:3" hidden="1" x14ac:dyDescent="0.25">
      <c r="A148" s="32" t="s">
        <v>23</v>
      </c>
      <c r="B148" s="4">
        <v>0</v>
      </c>
      <c r="C148" s="24">
        <v>0</v>
      </c>
    </row>
    <row r="149" spans="1:3" hidden="1" x14ac:dyDescent="0.25">
      <c r="A149" s="32" t="s">
        <v>39</v>
      </c>
      <c r="B149" s="4">
        <v>0</v>
      </c>
      <c r="C149" s="24">
        <v>0</v>
      </c>
    </row>
    <row r="150" spans="1:3" hidden="1" x14ac:dyDescent="0.25">
      <c r="A150" s="32" t="s">
        <v>38</v>
      </c>
      <c r="B150" s="4">
        <v>0</v>
      </c>
      <c r="C150" s="24">
        <v>0</v>
      </c>
    </row>
    <row r="151" spans="1:3" x14ac:dyDescent="0.25">
      <c r="A151" s="32" t="s">
        <v>37</v>
      </c>
      <c r="B151" s="4">
        <v>968</v>
      </c>
      <c r="C151" s="24">
        <v>856</v>
      </c>
    </row>
    <row r="152" spans="1:3" hidden="1" x14ac:dyDescent="0.25">
      <c r="A152" s="32" t="s">
        <v>21</v>
      </c>
      <c r="B152" s="4">
        <v>0</v>
      </c>
      <c r="C152" s="24">
        <v>0</v>
      </c>
    </row>
    <row r="153" spans="1:3" x14ac:dyDescent="0.25">
      <c r="A153" s="32" t="s">
        <v>57</v>
      </c>
      <c r="B153" s="4">
        <v>4726</v>
      </c>
      <c r="C153" s="24">
        <v>3667</v>
      </c>
    </row>
    <row r="154" spans="1:3" hidden="1" x14ac:dyDescent="0.25">
      <c r="A154" s="32" t="s">
        <v>11</v>
      </c>
      <c r="B154" s="4">
        <v>0</v>
      </c>
      <c r="C154" s="24">
        <v>0</v>
      </c>
    </row>
    <row r="155" spans="1:3" hidden="1" x14ac:dyDescent="0.25">
      <c r="A155" s="33" t="s">
        <v>58</v>
      </c>
      <c r="B155" s="4"/>
      <c r="C155" s="24"/>
    </row>
    <row r="156" spans="1:3" hidden="1" x14ac:dyDescent="0.25">
      <c r="A156" s="33" t="s">
        <v>59</v>
      </c>
      <c r="B156" s="4"/>
      <c r="C156" s="24"/>
    </row>
    <row r="157" spans="1:3" hidden="1" x14ac:dyDescent="0.25">
      <c r="A157" s="33" t="s">
        <v>42</v>
      </c>
      <c r="B157" s="4"/>
      <c r="C157" s="24"/>
    </row>
    <row r="158" spans="1:3" hidden="1" x14ac:dyDescent="0.25">
      <c r="A158" s="33" t="s">
        <v>44</v>
      </c>
      <c r="B158" s="4"/>
      <c r="C158" s="24"/>
    </row>
    <row r="159" spans="1:3" hidden="1" x14ac:dyDescent="0.25">
      <c r="A159" s="33" t="s">
        <v>43</v>
      </c>
      <c r="B159" s="4"/>
      <c r="C159" s="24"/>
    </row>
    <row r="160" spans="1:3" hidden="1" x14ac:dyDescent="0.25">
      <c r="A160" s="33" t="s">
        <v>60</v>
      </c>
      <c r="B160" s="4"/>
      <c r="C160" s="24"/>
    </row>
    <row r="161" spans="1:3" hidden="1" x14ac:dyDescent="0.25">
      <c r="A161" s="35" t="s">
        <v>88</v>
      </c>
      <c r="B161" s="4"/>
      <c r="C161" s="24"/>
    </row>
    <row r="162" spans="1:3" hidden="1" x14ac:dyDescent="0.25">
      <c r="A162" s="33" t="s">
        <v>61</v>
      </c>
      <c r="B162" s="4"/>
      <c r="C162" s="24"/>
    </row>
    <row r="163" spans="1:3" s="54" customFormat="1" x14ac:dyDescent="0.25">
      <c r="A163" s="39" t="s">
        <v>45</v>
      </c>
      <c r="B163" s="40">
        <f>SUM(B125:B154)</f>
        <v>20995</v>
      </c>
      <c r="C163" s="41">
        <f t="shared" ref="C163" si="4">SUM(C125:C154)</f>
        <v>18703.599999999999</v>
      </c>
    </row>
    <row r="164" spans="1:3" s="54" customFormat="1" ht="19.5" hidden="1" customHeight="1" x14ac:dyDescent="0.25">
      <c r="A164" s="45" t="s">
        <v>46</v>
      </c>
      <c r="B164" s="46">
        <f>SUM(B155:B162)</f>
        <v>0</v>
      </c>
      <c r="C164" s="47">
        <f t="shared" ref="C164" si="5">SUM(C155:C162)</f>
        <v>0</v>
      </c>
    </row>
    <row r="165" spans="1:3" s="54" customFormat="1" x14ac:dyDescent="0.25">
      <c r="A165" s="39" t="s">
        <v>36</v>
      </c>
      <c r="B165" s="40">
        <f>B163+B164</f>
        <v>20995</v>
      </c>
      <c r="C165" s="41">
        <f t="shared" ref="C165" si="6">C163+C164</f>
        <v>18703.599999999999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8">
        <v>0</v>
      </c>
      <c r="C175" s="59">
        <v>0</v>
      </c>
    </row>
    <row r="176" spans="1:3" s="54" customFormat="1" x14ac:dyDescent="0.25">
      <c r="A176" s="42" t="s">
        <v>16</v>
      </c>
      <c r="B176" s="56">
        <v>721</v>
      </c>
      <c r="C176" s="57">
        <v>8936.1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hidden="1" x14ac:dyDescent="0.25">
      <c r="A188" s="42" t="s">
        <v>70</v>
      </c>
      <c r="B188" s="56">
        <v>0</v>
      </c>
      <c r="C188" s="57">
        <v>0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hidden="1" x14ac:dyDescent="0.25">
      <c r="A190" s="42" t="s">
        <v>27</v>
      </c>
      <c r="B190" s="56">
        <v>0</v>
      </c>
      <c r="C190" s="57">
        <v>0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114</v>
      </c>
      <c r="C193" s="57">
        <v>1424.1</v>
      </c>
    </row>
    <row r="194" spans="1:3" s="54" customFormat="1" hidden="1" x14ac:dyDescent="0.25">
      <c r="A194" s="42" t="s">
        <v>31</v>
      </c>
      <c r="B194" s="56">
        <v>0</v>
      </c>
      <c r="C194" s="57">
        <v>0</v>
      </c>
    </row>
    <row r="195" spans="1:3" s="54" customFormat="1" hidden="1" x14ac:dyDescent="0.25">
      <c r="A195" s="42" t="s">
        <v>32</v>
      </c>
      <c r="B195" s="56">
        <v>0</v>
      </c>
      <c r="C195" s="57">
        <v>0</v>
      </c>
    </row>
    <row r="196" spans="1:3" s="54" customFormat="1" hidden="1" x14ac:dyDescent="0.25">
      <c r="A196" s="42" t="s">
        <v>33</v>
      </c>
      <c r="B196" s="56">
        <v>0</v>
      </c>
      <c r="C196" s="57">
        <v>0</v>
      </c>
    </row>
    <row r="197" spans="1:3" s="54" customFormat="1" ht="30" hidden="1" x14ac:dyDescent="0.25">
      <c r="A197" s="42" t="s">
        <v>34</v>
      </c>
      <c r="B197" s="56">
        <v>0</v>
      </c>
      <c r="C197" s="57">
        <v>0</v>
      </c>
    </row>
    <row r="198" spans="1:3" s="54" customFormat="1" hidden="1" x14ac:dyDescent="0.25">
      <c r="A198" s="42" t="s">
        <v>35</v>
      </c>
      <c r="B198" s="56">
        <v>0</v>
      </c>
      <c r="C198" s="57">
        <v>0</v>
      </c>
    </row>
    <row r="199" spans="1:3" s="54" customFormat="1" x14ac:dyDescent="0.25">
      <c r="A199" s="39" t="s">
        <v>36</v>
      </c>
      <c r="B199" s="40">
        <f>SUM(B167:B198)</f>
        <v>835</v>
      </c>
      <c r="C199" s="41">
        <f>SUM(C167:C198)</f>
        <v>10360.200000000001</v>
      </c>
    </row>
    <row r="200" spans="1:3" s="54" customFormat="1" ht="14.25" customHeight="1" x14ac:dyDescent="0.25">
      <c r="A200" s="50" t="s">
        <v>48</v>
      </c>
      <c r="B200" s="40">
        <v>5035</v>
      </c>
      <c r="C200" s="41">
        <v>11599.1</v>
      </c>
    </row>
    <row r="201" spans="1:3" s="54" customFormat="1" x14ac:dyDescent="0.25">
      <c r="A201" s="51" t="s">
        <v>49</v>
      </c>
      <c r="B201" s="46">
        <v>199</v>
      </c>
      <c r="C201" s="47">
        <v>460.5</v>
      </c>
    </row>
    <row r="202" spans="1:3" ht="15.75" x14ac:dyDescent="0.25">
      <c r="A202" s="8" t="s">
        <v>50</v>
      </c>
      <c r="B202" s="8"/>
      <c r="C202" s="22">
        <f>C49+C91+C123+C165+C199+C200</f>
        <v>102339.40000000001</v>
      </c>
    </row>
    <row r="203" spans="1:3" x14ac:dyDescent="0.25">
      <c r="A203" s="50" t="s">
        <v>92</v>
      </c>
      <c r="B203" s="66">
        <v>4542</v>
      </c>
      <c r="C203" s="41">
        <v>5385</v>
      </c>
    </row>
    <row r="204" spans="1:3" x14ac:dyDescent="0.25">
      <c r="A204" s="50" t="s">
        <v>93</v>
      </c>
      <c r="B204" s="66">
        <v>2523</v>
      </c>
      <c r="C204" s="41">
        <v>2577.1999999999998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108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79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ht="19.5" hidden="1" customHeight="1" x14ac:dyDescent="0.25">
      <c r="A13" s="23" t="s">
        <v>7</v>
      </c>
      <c r="B13" s="4">
        <v>0</v>
      </c>
      <c r="C13" s="24">
        <v>0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hidden="1" x14ac:dyDescent="0.25">
      <c r="A23" s="23" t="s">
        <v>15</v>
      </c>
      <c r="B23" s="4">
        <v>0</v>
      </c>
      <c r="C23" s="24">
        <v>0</v>
      </c>
    </row>
    <row r="24" spans="1:3" x14ac:dyDescent="0.25">
      <c r="A24" s="23" t="s">
        <v>16</v>
      </c>
      <c r="B24" s="4">
        <f>-90+493</f>
        <v>403</v>
      </c>
      <c r="C24" s="24">
        <f>-1010.1+8570.6</f>
        <v>7560.5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hidden="1" x14ac:dyDescent="0.25">
      <c r="A26" s="23" t="s">
        <v>18</v>
      </c>
      <c r="B26" s="4">
        <v>0</v>
      </c>
      <c r="C26" s="24">
        <v>0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362</v>
      </c>
      <c r="C36" s="24">
        <v>5720.4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246</v>
      </c>
      <c r="C38" s="24">
        <v>3070.4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139</v>
      </c>
      <c r="C41" s="24">
        <v>2227.6999999999998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x14ac:dyDescent="0.25">
      <c r="A44" s="23" t="s">
        <v>32</v>
      </c>
      <c r="B44" s="4">
        <v>380</v>
      </c>
      <c r="C44" s="24">
        <v>5593.2</v>
      </c>
    </row>
    <row r="45" spans="1:3" hidden="1" x14ac:dyDescent="0.25">
      <c r="A45" s="23" t="s">
        <v>33</v>
      </c>
      <c r="B45" s="4">
        <v>0</v>
      </c>
      <c r="C45" s="24">
        <v>0</v>
      </c>
    </row>
    <row r="46" spans="1:3" ht="30" hidden="1" x14ac:dyDescent="0.25">
      <c r="A46" s="23" t="s">
        <v>34</v>
      </c>
      <c r="B46" s="4">
        <v>0</v>
      </c>
      <c r="C46" s="24">
        <v>0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1530</v>
      </c>
      <c r="C49" s="41">
        <f>SUM(C13:C48)</f>
        <v>24172.2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3358</v>
      </c>
      <c r="C52" s="24">
        <v>1031</v>
      </c>
    </row>
    <row r="53" spans="1:3" hidden="1" x14ac:dyDescent="0.25">
      <c r="A53" s="32" t="s">
        <v>14</v>
      </c>
      <c r="B53" s="4">
        <v>0</v>
      </c>
      <c r="C53" s="24">
        <v>0</v>
      </c>
    </row>
    <row r="54" spans="1:3" hidden="1" x14ac:dyDescent="0.25">
      <c r="A54" s="32" t="s">
        <v>9</v>
      </c>
      <c r="B54" s="4">
        <v>0</v>
      </c>
      <c r="C54" s="24">
        <v>0</v>
      </c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hidden="1" x14ac:dyDescent="0.25">
      <c r="A56" s="32" t="s">
        <v>56</v>
      </c>
      <c r="B56" s="4">
        <v>0</v>
      </c>
      <c r="C56" s="24">
        <v>0</v>
      </c>
    </row>
    <row r="57" spans="1:3" x14ac:dyDescent="0.25">
      <c r="A57" s="32" t="s">
        <v>41</v>
      </c>
      <c r="B57" s="4">
        <v>243</v>
      </c>
      <c r="C57" s="24">
        <v>69</v>
      </c>
    </row>
    <row r="58" spans="1:3" hidden="1" x14ac:dyDescent="0.25">
      <c r="A58" s="32" t="s">
        <v>32</v>
      </c>
      <c r="B58" s="4">
        <v>0</v>
      </c>
      <c r="C58" s="24">
        <v>0</v>
      </c>
    </row>
    <row r="59" spans="1:3" hidden="1" x14ac:dyDescent="0.25">
      <c r="A59" s="32" t="s">
        <v>7</v>
      </c>
      <c r="B59" s="4">
        <v>0</v>
      </c>
      <c r="C59" s="24">
        <v>0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hidden="1" x14ac:dyDescent="0.25">
      <c r="A61" s="32" t="s">
        <v>35</v>
      </c>
      <c r="B61" s="4">
        <v>0</v>
      </c>
      <c r="C61" s="24">
        <v>0</v>
      </c>
    </row>
    <row r="62" spans="1:3" x14ac:dyDescent="0.25">
      <c r="A62" s="32" t="s">
        <v>30</v>
      </c>
      <c r="B62" s="4">
        <v>1130</v>
      </c>
      <c r="C62" s="24">
        <v>453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x14ac:dyDescent="0.25">
      <c r="A66" s="32" t="s">
        <v>40</v>
      </c>
      <c r="B66" s="4">
        <v>537</v>
      </c>
      <c r="C66" s="24">
        <v>157</v>
      </c>
    </row>
    <row r="67" spans="1:3" x14ac:dyDescent="0.25">
      <c r="A67" s="32" t="s">
        <v>28</v>
      </c>
      <c r="B67" s="4">
        <v>948</v>
      </c>
      <c r="C67" s="24">
        <v>267</v>
      </c>
    </row>
    <row r="68" spans="1:3" x14ac:dyDescent="0.25">
      <c r="A68" s="32" t="s">
        <v>29</v>
      </c>
      <c r="B68" s="4">
        <v>1851</v>
      </c>
      <c r="C68" s="24">
        <v>444</v>
      </c>
    </row>
    <row r="69" spans="1:3" x14ac:dyDescent="0.25">
      <c r="A69" s="32" t="s">
        <v>15</v>
      </c>
      <c r="B69" s="4">
        <v>2771</v>
      </c>
      <c r="C69" s="24">
        <v>2450</v>
      </c>
    </row>
    <row r="70" spans="1:3" hidden="1" x14ac:dyDescent="0.25">
      <c r="A70" s="32" t="s">
        <v>10</v>
      </c>
      <c r="B70" s="4">
        <v>0</v>
      </c>
      <c r="C70" s="24">
        <v>0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x14ac:dyDescent="0.25">
      <c r="A73" s="32" t="s">
        <v>16</v>
      </c>
      <c r="B73" s="4">
        <v>22534</v>
      </c>
      <c r="C73" s="24">
        <v>9494.6</v>
      </c>
    </row>
    <row r="74" spans="1:3" ht="12.75" hidden="1" customHeight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hidden="1" x14ac:dyDescent="0.25">
      <c r="A76" s="32" t="s">
        <v>39</v>
      </c>
      <c r="B76" s="4">
        <v>0</v>
      </c>
      <c r="C76" s="24">
        <v>0</v>
      </c>
    </row>
    <row r="77" spans="1:3" hidden="1" x14ac:dyDescent="0.25">
      <c r="A77" s="32" t="s">
        <v>38</v>
      </c>
      <c r="B77" s="4">
        <v>0</v>
      </c>
      <c r="C77" s="24">
        <v>0</v>
      </c>
    </row>
    <row r="78" spans="1:3" x14ac:dyDescent="0.25">
      <c r="A78" s="32" t="s">
        <v>37</v>
      </c>
      <c r="B78" s="4">
        <v>2473</v>
      </c>
      <c r="C78" s="24">
        <v>921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x14ac:dyDescent="0.25">
      <c r="A80" s="32" t="s">
        <v>57</v>
      </c>
      <c r="B80" s="4">
        <v>866</v>
      </c>
      <c r="C80" s="24">
        <v>129</v>
      </c>
    </row>
    <row r="81" spans="1:3" hidden="1" x14ac:dyDescent="0.25">
      <c r="A81" s="32" t="s">
        <v>11</v>
      </c>
      <c r="B81" s="4"/>
      <c r="C81" s="24"/>
    </row>
    <row r="82" spans="1:3" hidden="1" x14ac:dyDescent="0.25">
      <c r="A82" s="33" t="s">
        <v>58</v>
      </c>
      <c r="B82" s="4">
        <v>0</v>
      </c>
      <c r="C82" s="24"/>
    </row>
    <row r="83" spans="1:3" hidden="1" x14ac:dyDescent="0.25">
      <c r="A83" s="33" t="s">
        <v>91</v>
      </c>
      <c r="B83" s="4">
        <v>0</v>
      </c>
      <c r="C83" s="24"/>
    </row>
    <row r="84" spans="1:3" x14ac:dyDescent="0.25">
      <c r="A84" s="33" t="s">
        <v>42</v>
      </c>
      <c r="B84" s="4">
        <v>747</v>
      </c>
      <c r="C84" s="24">
        <v>384.7</v>
      </c>
    </row>
    <row r="85" spans="1:3" x14ac:dyDescent="0.25">
      <c r="A85" s="33" t="s">
        <v>44</v>
      </c>
      <c r="B85" s="4">
        <v>1</v>
      </c>
      <c r="C85" s="24">
        <v>0.4</v>
      </c>
    </row>
    <row r="86" spans="1:3" x14ac:dyDescent="0.25">
      <c r="A86" s="33" t="s">
        <v>43</v>
      </c>
      <c r="B86" s="4">
        <v>13</v>
      </c>
      <c r="C86" s="24">
        <v>6.6</v>
      </c>
    </row>
    <row r="87" spans="1:3" hidden="1" x14ac:dyDescent="0.25">
      <c r="A87" s="33" t="s">
        <v>60</v>
      </c>
      <c r="B87" s="4">
        <v>0</v>
      </c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36711</v>
      </c>
      <c r="C89" s="41">
        <f t="shared" ref="C89" si="0">SUM(C52:C81)</f>
        <v>15415.6</v>
      </c>
    </row>
    <row r="90" spans="1:3" s="54" customFormat="1" x14ac:dyDescent="0.25">
      <c r="A90" s="45" t="s">
        <v>46</v>
      </c>
      <c r="B90" s="46">
        <f>SUM(B82:B88)</f>
        <v>761</v>
      </c>
      <c r="C90" s="47">
        <f t="shared" ref="C90" si="1">SUM(C82:C88)</f>
        <v>391.7</v>
      </c>
    </row>
    <row r="91" spans="1:3" x14ac:dyDescent="0.25">
      <c r="A91" s="25" t="s">
        <v>36</v>
      </c>
      <c r="B91" s="6">
        <f>B89+B90</f>
        <v>37472</v>
      </c>
      <c r="C91" s="21">
        <f t="shared" ref="C91" si="2">C89+C90</f>
        <v>15807.300000000001</v>
      </c>
    </row>
    <row r="92" spans="1:3" x14ac:dyDescent="0.25">
      <c r="A92" s="94" t="s">
        <v>64</v>
      </c>
      <c r="B92" s="94"/>
      <c r="C92" s="94"/>
    </row>
    <row r="93" spans="1:3" x14ac:dyDescent="0.25">
      <c r="A93" s="32" t="s">
        <v>27</v>
      </c>
      <c r="B93" s="4">
        <v>92</v>
      </c>
      <c r="C93" s="24">
        <v>47.2</v>
      </c>
    </row>
    <row r="94" spans="1:3" hidden="1" x14ac:dyDescent="0.25">
      <c r="A94" s="32" t="s">
        <v>14</v>
      </c>
      <c r="B94" s="4">
        <v>0</v>
      </c>
      <c r="C94" s="24">
        <v>0</v>
      </c>
    </row>
    <row r="95" spans="1:3" hidden="1" x14ac:dyDescent="0.25">
      <c r="A95" s="32" t="s">
        <v>9</v>
      </c>
      <c r="B95" s="4">
        <v>0</v>
      </c>
      <c r="C95" s="24">
        <v>0</v>
      </c>
    </row>
    <row r="96" spans="1:3" hidden="1" x14ac:dyDescent="0.25">
      <c r="A96" s="32" t="s">
        <v>13</v>
      </c>
      <c r="B96" s="4">
        <v>0</v>
      </c>
      <c r="C96" s="24">
        <v>0</v>
      </c>
    </row>
    <row r="97" spans="1:3" hidden="1" x14ac:dyDescent="0.25">
      <c r="A97" s="32" t="s">
        <v>56</v>
      </c>
      <c r="B97" s="4">
        <v>0</v>
      </c>
      <c r="C97" s="24">
        <v>0</v>
      </c>
    </row>
    <row r="98" spans="1:3" hidden="1" x14ac:dyDescent="0.25">
      <c r="A98" s="32" t="s">
        <v>41</v>
      </c>
      <c r="B98" s="4">
        <v>0</v>
      </c>
      <c r="C98" s="24">
        <v>0</v>
      </c>
    </row>
    <row r="99" spans="1:3" x14ac:dyDescent="0.25">
      <c r="A99" s="32" t="s">
        <v>32</v>
      </c>
      <c r="B99" s="5">
        <v>192</v>
      </c>
      <c r="C99" s="26">
        <v>99</v>
      </c>
    </row>
    <row r="100" spans="1:3" hidden="1" x14ac:dyDescent="0.25">
      <c r="A100" s="32" t="s">
        <v>7</v>
      </c>
      <c r="B100" s="5">
        <v>0</v>
      </c>
      <c r="C100" s="26">
        <v>0</v>
      </c>
    </row>
    <row r="101" spans="1:3" hidden="1" x14ac:dyDescent="0.25">
      <c r="A101" s="32" t="s">
        <v>24</v>
      </c>
      <c r="B101" s="17">
        <v>0</v>
      </c>
      <c r="C101" s="17">
        <v>0</v>
      </c>
    </row>
    <row r="102" spans="1:3" hidden="1" x14ac:dyDescent="0.25">
      <c r="A102" s="32" t="s">
        <v>35</v>
      </c>
      <c r="B102" s="4">
        <v>0</v>
      </c>
      <c r="C102" s="24">
        <v>0</v>
      </c>
    </row>
    <row r="103" spans="1:3" hidden="1" x14ac:dyDescent="0.25">
      <c r="A103" s="32" t="s">
        <v>30</v>
      </c>
      <c r="B103" s="4"/>
      <c r="C103" s="24"/>
    </row>
    <row r="104" spans="1:3" hidden="1" x14ac:dyDescent="0.25">
      <c r="A104" s="32" t="s">
        <v>20</v>
      </c>
      <c r="B104" s="4">
        <v>0</v>
      </c>
      <c r="C104" s="24">
        <v>0</v>
      </c>
    </row>
    <row r="105" spans="1:3" hidden="1" x14ac:dyDescent="0.25">
      <c r="A105" s="32" t="s">
        <v>17</v>
      </c>
      <c r="B105" s="4">
        <v>0</v>
      </c>
      <c r="C105" s="24">
        <v>0</v>
      </c>
    </row>
    <row r="106" spans="1:3" hidden="1" x14ac:dyDescent="0.25">
      <c r="A106" s="32" t="s">
        <v>12</v>
      </c>
      <c r="B106" s="4">
        <v>0</v>
      </c>
      <c r="C106" s="24">
        <v>0</v>
      </c>
    </row>
    <row r="107" spans="1:3" hidden="1" x14ac:dyDescent="0.25">
      <c r="A107" s="32" t="s">
        <v>40</v>
      </c>
      <c r="B107" s="4">
        <v>0</v>
      </c>
      <c r="C107" s="24">
        <v>0</v>
      </c>
    </row>
    <row r="108" spans="1:3" x14ac:dyDescent="0.25">
      <c r="A108" s="32" t="s">
        <v>28</v>
      </c>
      <c r="B108" s="4">
        <v>8</v>
      </c>
      <c r="C108" s="24">
        <v>4</v>
      </c>
    </row>
    <row r="109" spans="1:3" hidden="1" x14ac:dyDescent="0.25">
      <c r="A109" s="32" t="s">
        <v>29</v>
      </c>
      <c r="B109" s="4">
        <v>0</v>
      </c>
      <c r="C109" s="24">
        <v>0</v>
      </c>
    </row>
    <row r="110" spans="1:3" x14ac:dyDescent="0.25">
      <c r="A110" s="32" t="s">
        <v>15</v>
      </c>
      <c r="B110" s="4">
        <v>23</v>
      </c>
      <c r="C110" s="24">
        <v>20.8</v>
      </c>
    </row>
    <row r="111" spans="1:3" hidden="1" x14ac:dyDescent="0.25">
      <c r="A111" s="32" t="s">
        <v>10</v>
      </c>
      <c r="B111" s="4">
        <v>0</v>
      </c>
      <c r="C111" s="24">
        <v>0</v>
      </c>
    </row>
    <row r="112" spans="1:3" hidden="1" x14ac:dyDescent="0.25">
      <c r="A112" s="32" t="s">
        <v>8</v>
      </c>
      <c r="B112" s="4">
        <v>0</v>
      </c>
      <c r="C112" s="24">
        <v>0</v>
      </c>
    </row>
    <row r="113" spans="1:3" hidden="1" x14ac:dyDescent="0.25">
      <c r="A113" s="32" t="s">
        <v>47</v>
      </c>
      <c r="B113" s="4">
        <v>0</v>
      </c>
      <c r="C113" s="24">
        <v>0</v>
      </c>
    </row>
    <row r="114" spans="1:3" x14ac:dyDescent="0.25">
      <c r="A114" s="32" t="s">
        <v>16</v>
      </c>
      <c r="B114" s="4">
        <v>5262</v>
      </c>
      <c r="C114" s="24">
        <v>3255</v>
      </c>
    </row>
    <row r="115" spans="1:3" ht="12.75" hidden="1" customHeight="1" x14ac:dyDescent="0.25">
      <c r="A115" s="32" t="s">
        <v>55</v>
      </c>
      <c r="B115" s="4">
        <v>0</v>
      </c>
      <c r="C115" s="24">
        <v>0</v>
      </c>
    </row>
    <row r="116" spans="1:3" hidden="1" x14ac:dyDescent="0.25">
      <c r="A116" s="32" t="s">
        <v>23</v>
      </c>
      <c r="B116" s="4">
        <v>0</v>
      </c>
      <c r="C116" s="24">
        <v>0</v>
      </c>
    </row>
    <row r="117" spans="1:3" hidden="1" x14ac:dyDescent="0.25">
      <c r="A117" s="32" t="s">
        <v>39</v>
      </c>
      <c r="B117" s="4">
        <v>0</v>
      </c>
      <c r="C117" s="24">
        <v>0</v>
      </c>
    </row>
    <row r="118" spans="1:3" hidden="1" x14ac:dyDescent="0.25">
      <c r="A118" s="32" t="s">
        <v>38</v>
      </c>
      <c r="B118" s="4">
        <v>0</v>
      </c>
      <c r="C118" s="24">
        <v>0</v>
      </c>
    </row>
    <row r="119" spans="1:3" x14ac:dyDescent="0.25">
      <c r="A119" s="32" t="s">
        <v>37</v>
      </c>
      <c r="B119" s="4">
        <v>980</v>
      </c>
      <c r="C119" s="24">
        <v>506.7</v>
      </c>
    </row>
    <row r="120" spans="1:3" hidden="1" x14ac:dyDescent="0.25">
      <c r="A120" s="32" t="s">
        <v>21</v>
      </c>
      <c r="B120" s="4">
        <v>0</v>
      </c>
      <c r="C120" s="24">
        <v>0</v>
      </c>
    </row>
    <row r="121" spans="1:3" hidden="1" x14ac:dyDescent="0.25">
      <c r="A121" s="32" t="s">
        <v>57</v>
      </c>
      <c r="B121" s="4">
        <v>0</v>
      </c>
      <c r="C121" s="24">
        <v>0</v>
      </c>
    </row>
    <row r="122" spans="1:3" hidden="1" x14ac:dyDescent="0.25">
      <c r="A122" s="32" t="s">
        <v>11</v>
      </c>
      <c r="B122" s="4">
        <v>0</v>
      </c>
      <c r="C122" s="24">
        <v>0</v>
      </c>
    </row>
    <row r="123" spans="1:3" s="54" customFormat="1" x14ac:dyDescent="0.25">
      <c r="A123" s="39" t="s">
        <v>36</v>
      </c>
      <c r="B123" s="40">
        <f>SUM(B93:B122)</f>
        <v>6557</v>
      </c>
      <c r="C123" s="41">
        <f t="shared" ref="C123" si="3">SUM(C93:C122)</f>
        <v>3932.7</v>
      </c>
    </row>
    <row r="124" spans="1:3" x14ac:dyDescent="0.25">
      <c r="A124" s="94" t="s">
        <v>65</v>
      </c>
      <c r="B124" s="94"/>
      <c r="C124" s="94"/>
    </row>
    <row r="125" spans="1:3" x14ac:dyDescent="0.25">
      <c r="A125" s="32" t="s">
        <v>27</v>
      </c>
      <c r="B125" s="4">
        <v>188</v>
      </c>
      <c r="C125" s="24">
        <v>308</v>
      </c>
    </row>
    <row r="126" spans="1:3" hidden="1" x14ac:dyDescent="0.25">
      <c r="A126" s="32" t="s">
        <v>14</v>
      </c>
      <c r="B126" s="4">
        <v>0</v>
      </c>
      <c r="C126" s="24">
        <v>0</v>
      </c>
    </row>
    <row r="127" spans="1:3" hidden="1" x14ac:dyDescent="0.25">
      <c r="A127" s="32" t="s">
        <v>9</v>
      </c>
      <c r="B127" s="4">
        <v>0</v>
      </c>
      <c r="C127" s="24">
        <v>0</v>
      </c>
    </row>
    <row r="128" spans="1:3" hidden="1" x14ac:dyDescent="0.25">
      <c r="A128" s="32" t="s">
        <v>13</v>
      </c>
      <c r="B128" s="4">
        <v>0</v>
      </c>
      <c r="C128" s="24">
        <v>0</v>
      </c>
    </row>
    <row r="129" spans="1:3" hidden="1" x14ac:dyDescent="0.25">
      <c r="A129" s="32" t="s">
        <v>56</v>
      </c>
      <c r="B129" s="4">
        <v>0</v>
      </c>
      <c r="C129" s="24">
        <v>0</v>
      </c>
    </row>
    <row r="130" spans="1:3" x14ac:dyDescent="0.25">
      <c r="A130" s="32" t="s">
        <v>41</v>
      </c>
      <c r="B130" s="4">
        <v>306</v>
      </c>
      <c r="C130" s="24">
        <v>348</v>
      </c>
    </row>
    <row r="131" spans="1:3" hidden="1" x14ac:dyDescent="0.25">
      <c r="A131" s="32" t="s">
        <v>32</v>
      </c>
      <c r="B131" s="4"/>
      <c r="C131" s="24"/>
    </row>
    <row r="132" spans="1:3" hidden="1" x14ac:dyDescent="0.25">
      <c r="A132" s="32" t="s">
        <v>7</v>
      </c>
      <c r="B132" s="4">
        <v>0</v>
      </c>
      <c r="C132" s="24">
        <v>0</v>
      </c>
    </row>
    <row r="133" spans="1:3" hidden="1" x14ac:dyDescent="0.25">
      <c r="A133" s="32" t="s">
        <v>24</v>
      </c>
      <c r="B133" s="4">
        <v>0</v>
      </c>
      <c r="C133" s="24">
        <v>0</v>
      </c>
    </row>
    <row r="134" spans="1:3" hidden="1" x14ac:dyDescent="0.25">
      <c r="A134" s="32" t="s">
        <v>35</v>
      </c>
      <c r="B134" s="4">
        <v>0</v>
      </c>
      <c r="C134" s="24">
        <v>0</v>
      </c>
    </row>
    <row r="135" spans="1:3" x14ac:dyDescent="0.25">
      <c r="A135" s="32" t="s">
        <v>30</v>
      </c>
      <c r="B135" s="4">
        <v>899</v>
      </c>
      <c r="C135" s="24">
        <v>967</v>
      </c>
    </row>
    <row r="136" spans="1:3" hidden="1" x14ac:dyDescent="0.25">
      <c r="A136" s="32" t="s">
        <v>20</v>
      </c>
      <c r="B136" s="4">
        <v>0</v>
      </c>
      <c r="C136" s="24">
        <v>0</v>
      </c>
    </row>
    <row r="137" spans="1:3" hidden="1" x14ac:dyDescent="0.25">
      <c r="A137" s="32" t="s">
        <v>17</v>
      </c>
      <c r="B137" s="4">
        <v>0</v>
      </c>
      <c r="C137" s="24">
        <v>0</v>
      </c>
    </row>
    <row r="138" spans="1:3" hidden="1" x14ac:dyDescent="0.25">
      <c r="A138" s="32" t="s">
        <v>12</v>
      </c>
      <c r="B138" s="4">
        <v>0</v>
      </c>
      <c r="C138" s="24">
        <v>0</v>
      </c>
    </row>
    <row r="139" spans="1:3" x14ac:dyDescent="0.25">
      <c r="A139" s="32" t="s">
        <v>40</v>
      </c>
      <c r="B139" s="4">
        <v>537</v>
      </c>
      <c r="C139" s="24">
        <v>409</v>
      </c>
    </row>
    <row r="140" spans="1:3" x14ac:dyDescent="0.25">
      <c r="A140" s="32" t="s">
        <v>28</v>
      </c>
      <c r="B140" s="4">
        <v>673</v>
      </c>
      <c r="C140" s="24">
        <v>728</v>
      </c>
    </row>
    <row r="141" spans="1:3" x14ac:dyDescent="0.25">
      <c r="A141" s="32" t="s">
        <v>29</v>
      </c>
      <c r="B141" s="4">
        <v>529</v>
      </c>
      <c r="C141" s="24">
        <v>448</v>
      </c>
    </row>
    <row r="142" spans="1:3" x14ac:dyDescent="0.25">
      <c r="A142" s="32" t="s">
        <v>15</v>
      </c>
      <c r="B142" s="4">
        <v>888</v>
      </c>
      <c r="C142" s="24">
        <v>1178</v>
      </c>
    </row>
    <row r="143" spans="1:3" hidden="1" x14ac:dyDescent="0.25">
      <c r="A143" s="32" t="s">
        <v>10</v>
      </c>
      <c r="B143" s="4">
        <v>0</v>
      </c>
      <c r="C143" s="24">
        <v>0</v>
      </c>
    </row>
    <row r="144" spans="1:3" hidden="1" x14ac:dyDescent="0.25">
      <c r="A144" s="32" t="s">
        <v>8</v>
      </c>
      <c r="B144" s="4">
        <v>0</v>
      </c>
      <c r="C144" s="24">
        <v>0</v>
      </c>
    </row>
    <row r="145" spans="1:3" hidden="1" x14ac:dyDescent="0.25">
      <c r="A145" s="32" t="s">
        <v>47</v>
      </c>
      <c r="B145" s="4">
        <v>0</v>
      </c>
      <c r="C145" s="24">
        <v>0</v>
      </c>
    </row>
    <row r="146" spans="1:3" x14ac:dyDescent="0.25">
      <c r="A146" s="32" t="s">
        <v>16</v>
      </c>
      <c r="B146" s="4">
        <v>5383</v>
      </c>
      <c r="C146" s="24">
        <v>4828.3999999999996</v>
      </c>
    </row>
    <row r="147" spans="1:3" hidden="1" x14ac:dyDescent="0.25">
      <c r="A147" s="32" t="s">
        <v>55</v>
      </c>
      <c r="B147" s="4">
        <v>0</v>
      </c>
      <c r="C147" s="24">
        <v>0</v>
      </c>
    </row>
    <row r="148" spans="1:3" hidden="1" x14ac:dyDescent="0.25">
      <c r="A148" s="32" t="s">
        <v>23</v>
      </c>
      <c r="B148" s="4">
        <v>0</v>
      </c>
      <c r="C148" s="24">
        <v>0</v>
      </c>
    </row>
    <row r="149" spans="1:3" hidden="1" x14ac:dyDescent="0.25">
      <c r="A149" s="32" t="s">
        <v>39</v>
      </c>
      <c r="B149" s="4">
        <v>0</v>
      </c>
      <c r="C149" s="24">
        <v>0</v>
      </c>
    </row>
    <row r="150" spans="1:3" hidden="1" x14ac:dyDescent="0.25">
      <c r="A150" s="32" t="s">
        <v>38</v>
      </c>
      <c r="B150" s="4">
        <v>0</v>
      </c>
      <c r="C150" s="24">
        <v>0</v>
      </c>
    </row>
    <row r="151" spans="1:3" x14ac:dyDescent="0.25">
      <c r="A151" s="32" t="s">
        <v>37</v>
      </c>
      <c r="B151" s="4">
        <v>1580</v>
      </c>
      <c r="C151" s="24">
        <v>1550</v>
      </c>
    </row>
    <row r="152" spans="1:3" hidden="1" x14ac:dyDescent="0.25">
      <c r="A152" s="32" t="s">
        <v>21</v>
      </c>
      <c r="B152" s="4">
        <v>0</v>
      </c>
      <c r="C152" s="24">
        <v>0</v>
      </c>
    </row>
    <row r="153" spans="1:3" x14ac:dyDescent="0.25">
      <c r="A153" s="32" t="s">
        <v>57</v>
      </c>
      <c r="B153" s="4">
        <v>5957</v>
      </c>
      <c r="C153" s="24">
        <v>3429</v>
      </c>
    </row>
    <row r="154" spans="1:3" hidden="1" x14ac:dyDescent="0.25">
      <c r="A154" s="32" t="s">
        <v>11</v>
      </c>
      <c r="B154" s="4"/>
      <c r="C154" s="24"/>
    </row>
    <row r="155" spans="1:3" hidden="1" x14ac:dyDescent="0.25">
      <c r="A155" s="33" t="s">
        <v>58</v>
      </c>
      <c r="B155" s="4">
        <v>0</v>
      </c>
      <c r="C155" s="24"/>
    </row>
    <row r="156" spans="1:3" hidden="1" x14ac:dyDescent="0.25">
      <c r="A156" s="33" t="s">
        <v>59</v>
      </c>
      <c r="B156" s="4">
        <v>0</v>
      </c>
      <c r="C156" s="24"/>
    </row>
    <row r="157" spans="1:3" hidden="1" x14ac:dyDescent="0.25">
      <c r="A157" s="33" t="s">
        <v>42</v>
      </c>
      <c r="B157" s="4">
        <v>0</v>
      </c>
      <c r="C157" s="24"/>
    </row>
    <row r="158" spans="1:3" s="54" customFormat="1" x14ac:dyDescent="0.25">
      <c r="A158" s="44" t="s">
        <v>44</v>
      </c>
      <c r="B158" s="37">
        <v>8</v>
      </c>
      <c r="C158" s="43">
        <v>29.5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/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16940</v>
      </c>
      <c r="C163" s="41">
        <f t="shared" ref="C163" si="4">SUM(C125:C154)</f>
        <v>14193.4</v>
      </c>
    </row>
    <row r="164" spans="1:3" s="54" customFormat="1" ht="19.5" customHeight="1" x14ac:dyDescent="0.25">
      <c r="A164" s="45" t="s">
        <v>46</v>
      </c>
      <c r="B164" s="46">
        <f>SUM(B155:B162)</f>
        <v>8</v>
      </c>
      <c r="C164" s="47">
        <f t="shared" ref="C164" si="5">SUM(C155:C162)</f>
        <v>29.5</v>
      </c>
    </row>
    <row r="165" spans="1:3" x14ac:dyDescent="0.25">
      <c r="A165" s="25" t="s">
        <v>36</v>
      </c>
      <c r="B165" s="6">
        <f>B163+B164</f>
        <v>16948</v>
      </c>
      <c r="C165" s="21">
        <f t="shared" ref="C165" si="6">C163+C164</f>
        <v>14222.9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6"/>
      <c r="C171" s="57"/>
    </row>
    <row r="172" spans="1:3" s="54" customFormat="1" hidden="1" x14ac:dyDescent="0.25">
      <c r="A172" s="42" t="s">
        <v>12</v>
      </c>
      <c r="B172" s="56">
        <v>0</v>
      </c>
      <c r="C172" s="57">
        <v>0</v>
      </c>
    </row>
    <row r="173" spans="1:3" s="54" customFormat="1" hidden="1" x14ac:dyDescent="0.25">
      <c r="A173" s="42" t="s">
        <v>13</v>
      </c>
      <c r="B173" s="56">
        <v>0</v>
      </c>
      <c r="C173" s="57">
        <v>0</v>
      </c>
    </row>
    <row r="174" spans="1:3" s="54" customFormat="1" hidden="1" x14ac:dyDescent="0.25">
      <c r="A174" s="42" t="s">
        <v>14</v>
      </c>
      <c r="B174" s="56">
        <v>0</v>
      </c>
      <c r="C174" s="57">
        <v>0</v>
      </c>
    </row>
    <row r="175" spans="1:3" s="54" customFormat="1" hidden="1" x14ac:dyDescent="0.25">
      <c r="A175" s="42" t="s">
        <v>15</v>
      </c>
      <c r="B175" s="56">
        <v>0</v>
      </c>
      <c r="C175" s="57">
        <v>0</v>
      </c>
    </row>
    <row r="176" spans="1:3" s="54" customFormat="1" x14ac:dyDescent="0.25">
      <c r="A176" s="42" t="s">
        <v>16</v>
      </c>
      <c r="B176" s="56">
        <v>814</v>
      </c>
      <c r="C176" s="57">
        <v>8868.2999999999993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x14ac:dyDescent="0.25">
      <c r="A188" s="42" t="s">
        <v>70</v>
      </c>
      <c r="B188" s="56">
        <v>111</v>
      </c>
      <c r="C188" s="57">
        <v>1178.8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hidden="1" x14ac:dyDescent="0.25">
      <c r="A190" s="42" t="s">
        <v>27</v>
      </c>
      <c r="B190" s="56">
        <v>0</v>
      </c>
      <c r="C190" s="57">
        <v>0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257</v>
      </c>
      <c r="C193" s="57">
        <v>2585.6</v>
      </c>
    </row>
    <row r="194" spans="1:3" s="54" customFormat="1" hidden="1" x14ac:dyDescent="0.25">
      <c r="A194" s="42" t="s">
        <v>31</v>
      </c>
      <c r="B194" s="58">
        <v>0</v>
      </c>
      <c r="C194" s="59">
        <v>0</v>
      </c>
    </row>
    <row r="195" spans="1:3" s="54" customFormat="1" hidden="1" x14ac:dyDescent="0.25">
      <c r="A195" s="42" t="s">
        <v>32</v>
      </c>
      <c r="B195" s="58">
        <v>0</v>
      </c>
      <c r="C195" s="59">
        <v>0</v>
      </c>
    </row>
    <row r="196" spans="1:3" s="54" customFormat="1" hidden="1" x14ac:dyDescent="0.25">
      <c r="A196" s="42" t="s">
        <v>33</v>
      </c>
      <c r="B196" s="58">
        <v>0</v>
      </c>
      <c r="C196" s="59">
        <v>0</v>
      </c>
    </row>
    <row r="197" spans="1:3" s="54" customFormat="1" ht="30" hidden="1" x14ac:dyDescent="0.25">
      <c r="A197" s="42" t="s">
        <v>34</v>
      </c>
      <c r="B197" s="58">
        <v>0</v>
      </c>
      <c r="C197" s="59">
        <v>0</v>
      </c>
    </row>
    <row r="198" spans="1:3" s="54" customFormat="1" hidden="1" x14ac:dyDescent="0.25">
      <c r="A198" s="42" t="s">
        <v>35</v>
      </c>
      <c r="B198" s="58">
        <v>0</v>
      </c>
      <c r="C198" s="59">
        <v>0</v>
      </c>
    </row>
    <row r="199" spans="1:3" s="54" customFormat="1" x14ac:dyDescent="0.25">
      <c r="A199" s="39" t="s">
        <v>36</v>
      </c>
      <c r="B199" s="40">
        <f>SUM(B167:B198)</f>
        <v>1182</v>
      </c>
      <c r="C199" s="41">
        <f>SUM(C167:C198)</f>
        <v>12632.699999999999</v>
      </c>
    </row>
    <row r="200" spans="1:3" s="54" customFormat="1" x14ac:dyDescent="0.25">
      <c r="A200" s="50" t="s">
        <v>48</v>
      </c>
      <c r="B200" s="40">
        <v>4063</v>
      </c>
      <c r="C200" s="41">
        <v>9359.9</v>
      </c>
    </row>
    <row r="201" spans="1:3" s="54" customFormat="1" x14ac:dyDescent="0.25">
      <c r="A201" s="51" t="s">
        <v>49</v>
      </c>
      <c r="B201" s="46">
        <v>292</v>
      </c>
      <c r="C201" s="47">
        <v>675.7</v>
      </c>
    </row>
    <row r="202" spans="1:3" ht="15.75" x14ac:dyDescent="0.25">
      <c r="A202" s="8" t="s">
        <v>50</v>
      </c>
      <c r="B202" s="8"/>
      <c r="C202" s="22">
        <f>C49+C91+C123+C165+C199+C200</f>
        <v>80127.7</v>
      </c>
    </row>
    <row r="203" spans="1:3" x14ac:dyDescent="0.25">
      <c r="A203" s="50" t="s">
        <v>92</v>
      </c>
      <c r="B203" s="66">
        <v>3475</v>
      </c>
      <c r="C203" s="41">
        <v>4120</v>
      </c>
    </row>
    <row r="204" spans="1:3" x14ac:dyDescent="0.25">
      <c r="A204" s="50" t="s">
        <v>93</v>
      </c>
      <c r="B204" s="66">
        <v>2164</v>
      </c>
      <c r="C204" s="41">
        <v>2210.5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114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80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hidden="1" x14ac:dyDescent="0.25">
      <c r="A13" s="23" t="s">
        <v>7</v>
      </c>
      <c r="B13" s="4">
        <v>0</v>
      </c>
      <c r="C13" s="24">
        <v>0</v>
      </c>
    </row>
    <row r="14" spans="1:5" x14ac:dyDescent="0.25">
      <c r="A14" s="23" t="s">
        <v>67</v>
      </c>
      <c r="B14" s="4">
        <v>576</v>
      </c>
      <c r="C14" s="24">
        <v>15274.9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x14ac:dyDescent="0.25">
      <c r="A23" s="23" t="s">
        <v>15</v>
      </c>
      <c r="B23" s="4">
        <v>709</v>
      </c>
      <c r="C23" s="24">
        <v>12803.4</v>
      </c>
    </row>
    <row r="24" spans="1:3" x14ac:dyDescent="0.25">
      <c r="A24" s="23" t="s">
        <v>16</v>
      </c>
      <c r="B24" s="4">
        <f>-31+1479</f>
        <v>1448</v>
      </c>
      <c r="C24" s="24">
        <f>-440.8+28678.6</f>
        <v>28237.8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hidden="1" x14ac:dyDescent="0.25">
      <c r="A26" s="23" t="s">
        <v>18</v>
      </c>
      <c r="B26" s="4">
        <v>0</v>
      </c>
      <c r="C26" s="24">
        <v>0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1085</v>
      </c>
      <c r="C36" s="24">
        <v>21511.7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492</v>
      </c>
      <c r="C38" s="24">
        <v>6908.3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278</v>
      </c>
      <c r="C41" s="24">
        <v>9901.1</v>
      </c>
    </row>
    <row r="42" spans="1:3" ht="30" x14ac:dyDescent="0.25">
      <c r="A42" s="23" t="s">
        <v>54</v>
      </c>
      <c r="B42" s="4">
        <v>576</v>
      </c>
      <c r="C42" s="24">
        <v>20537.7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hidden="1" x14ac:dyDescent="0.25">
      <c r="A44" s="23" t="s">
        <v>32</v>
      </c>
      <c r="B44" s="4">
        <v>0</v>
      </c>
      <c r="C44" s="24">
        <v>0</v>
      </c>
    </row>
    <row r="45" spans="1:3" hidden="1" x14ac:dyDescent="0.25">
      <c r="A45" s="23" t="s">
        <v>33</v>
      </c>
      <c r="B45" s="4">
        <v>0</v>
      </c>
      <c r="C45" s="24">
        <v>0</v>
      </c>
    </row>
    <row r="46" spans="1:3" ht="30" hidden="1" x14ac:dyDescent="0.25">
      <c r="A46" s="23" t="s">
        <v>34</v>
      </c>
      <c r="B46" s="4">
        <v>0</v>
      </c>
      <c r="C46" s="24">
        <v>0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x14ac:dyDescent="0.25">
      <c r="A48" s="23" t="s">
        <v>35</v>
      </c>
      <c r="B48" s="4">
        <v>205</v>
      </c>
      <c r="C48" s="24">
        <v>8170.2</v>
      </c>
    </row>
    <row r="49" spans="1:3" s="54" customFormat="1" x14ac:dyDescent="0.25">
      <c r="A49" s="39" t="s">
        <v>36</v>
      </c>
      <c r="B49" s="40">
        <f>SUM(B13:B48)</f>
        <v>5369</v>
      </c>
      <c r="C49" s="41">
        <f>SUM(C13:C48)</f>
        <v>123345.1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10898</v>
      </c>
      <c r="C52" s="24">
        <v>3701</v>
      </c>
    </row>
    <row r="53" spans="1:3" hidden="1" x14ac:dyDescent="0.25">
      <c r="A53" s="32" t="s">
        <v>14</v>
      </c>
      <c r="B53" s="4">
        <v>0</v>
      </c>
      <c r="C53" s="24">
        <v>0</v>
      </c>
    </row>
    <row r="54" spans="1:3" hidden="1" x14ac:dyDescent="0.25">
      <c r="A54" s="32" t="s">
        <v>9</v>
      </c>
      <c r="B54" s="4">
        <v>0</v>
      </c>
      <c r="C54" s="24">
        <v>0</v>
      </c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x14ac:dyDescent="0.25">
      <c r="A56" s="32" t="s">
        <v>56</v>
      </c>
      <c r="B56" s="4">
        <v>461</v>
      </c>
      <c r="C56" s="24">
        <v>163</v>
      </c>
    </row>
    <row r="57" spans="1:3" x14ac:dyDescent="0.25">
      <c r="A57" s="32" t="s">
        <v>41</v>
      </c>
      <c r="B57" s="4">
        <v>1396</v>
      </c>
      <c r="C57" s="24">
        <v>423</v>
      </c>
    </row>
    <row r="58" spans="1:3" hidden="1" x14ac:dyDescent="0.25">
      <c r="A58" s="32" t="s">
        <v>32</v>
      </c>
      <c r="B58" s="4">
        <v>0</v>
      </c>
      <c r="C58" s="24">
        <v>0</v>
      </c>
    </row>
    <row r="59" spans="1:3" x14ac:dyDescent="0.25">
      <c r="A59" s="32" t="s">
        <v>7</v>
      </c>
      <c r="B59" s="4">
        <v>1645</v>
      </c>
      <c r="C59" s="24">
        <v>581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x14ac:dyDescent="0.25">
      <c r="A61" s="32" t="s">
        <v>35</v>
      </c>
      <c r="B61" s="4">
        <v>681</v>
      </c>
      <c r="C61" s="24">
        <v>228</v>
      </c>
    </row>
    <row r="62" spans="1:3" x14ac:dyDescent="0.25">
      <c r="A62" s="32" t="s">
        <v>30</v>
      </c>
      <c r="B62" s="4">
        <v>7672</v>
      </c>
      <c r="C62" s="24">
        <v>3244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x14ac:dyDescent="0.25">
      <c r="A66" s="32" t="s">
        <v>40</v>
      </c>
      <c r="B66" s="4">
        <v>665</v>
      </c>
      <c r="C66" s="24">
        <v>207</v>
      </c>
    </row>
    <row r="67" spans="1:3" x14ac:dyDescent="0.25">
      <c r="A67" s="32" t="s">
        <v>28</v>
      </c>
      <c r="B67" s="4">
        <v>4299</v>
      </c>
      <c r="C67" s="24">
        <v>1278</v>
      </c>
    </row>
    <row r="68" spans="1:3" x14ac:dyDescent="0.25">
      <c r="A68" s="32" t="s">
        <v>29</v>
      </c>
      <c r="B68" s="4">
        <v>7036</v>
      </c>
      <c r="C68" s="24">
        <v>1786</v>
      </c>
    </row>
    <row r="69" spans="1:3" x14ac:dyDescent="0.25">
      <c r="A69" s="32" t="s">
        <v>15</v>
      </c>
      <c r="B69" s="4">
        <v>19011</v>
      </c>
      <c r="C69" s="24">
        <v>15012</v>
      </c>
    </row>
    <row r="70" spans="1:3" hidden="1" x14ac:dyDescent="0.25">
      <c r="A70" s="32" t="s">
        <v>10</v>
      </c>
      <c r="B70" s="4">
        <v>0</v>
      </c>
      <c r="C70" s="24">
        <v>0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x14ac:dyDescent="0.25">
      <c r="A73" s="32" t="s">
        <v>16</v>
      </c>
      <c r="B73" s="4">
        <v>52740</v>
      </c>
      <c r="C73" s="24">
        <v>23203</v>
      </c>
    </row>
    <row r="74" spans="1:3" hidden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x14ac:dyDescent="0.25">
      <c r="A76" s="32" t="s">
        <v>39</v>
      </c>
      <c r="B76" s="4">
        <v>961</v>
      </c>
      <c r="C76" s="24">
        <v>366</v>
      </c>
    </row>
    <row r="77" spans="1:3" x14ac:dyDescent="0.25">
      <c r="A77" s="32" t="s">
        <v>38</v>
      </c>
      <c r="B77" s="4">
        <v>1705</v>
      </c>
      <c r="C77" s="24">
        <v>526</v>
      </c>
    </row>
    <row r="78" spans="1:3" x14ac:dyDescent="0.25">
      <c r="A78" s="32" t="s">
        <v>37</v>
      </c>
      <c r="B78" s="4">
        <v>5258</v>
      </c>
      <c r="C78" s="24">
        <v>1994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x14ac:dyDescent="0.25">
      <c r="A80" s="32" t="s">
        <v>57</v>
      </c>
      <c r="B80" s="4">
        <v>601</v>
      </c>
      <c r="C80" s="24">
        <v>180</v>
      </c>
    </row>
    <row r="81" spans="1:3" x14ac:dyDescent="0.25">
      <c r="A81" s="32" t="s">
        <v>11</v>
      </c>
      <c r="B81" s="4">
        <v>3590</v>
      </c>
      <c r="C81" s="24">
        <v>1302</v>
      </c>
    </row>
    <row r="82" spans="1:3" hidden="1" x14ac:dyDescent="0.25">
      <c r="A82" s="33" t="s">
        <v>58</v>
      </c>
      <c r="B82" s="4"/>
      <c r="C82" s="24"/>
    </row>
    <row r="83" spans="1:3" x14ac:dyDescent="0.25">
      <c r="A83" s="33" t="s">
        <v>91</v>
      </c>
      <c r="B83" s="4">
        <v>48</v>
      </c>
      <c r="C83" s="24">
        <v>15.7</v>
      </c>
    </row>
    <row r="84" spans="1:3" x14ac:dyDescent="0.25">
      <c r="A84" s="33" t="s">
        <v>42</v>
      </c>
      <c r="B84" s="4">
        <v>3708</v>
      </c>
      <c r="C84" s="24">
        <v>1914.4</v>
      </c>
    </row>
    <row r="85" spans="1:3" x14ac:dyDescent="0.25">
      <c r="A85" s="33" t="s">
        <v>44</v>
      </c>
      <c r="B85" s="4">
        <v>11</v>
      </c>
      <c r="C85" s="24">
        <v>3.8</v>
      </c>
    </row>
    <row r="86" spans="1:3" hidden="1" x14ac:dyDescent="0.25">
      <c r="A86" s="33" t="s">
        <v>43</v>
      </c>
      <c r="B86" s="4"/>
      <c r="C86" s="24"/>
    </row>
    <row r="87" spans="1:3" hidden="1" x14ac:dyDescent="0.25">
      <c r="A87" s="33" t="s">
        <v>60</v>
      </c>
      <c r="B87" s="4">
        <v>0</v>
      </c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118619</v>
      </c>
      <c r="C89" s="41">
        <f t="shared" ref="C89" si="0">SUM(C52:C81)</f>
        <v>54194</v>
      </c>
    </row>
    <row r="90" spans="1:3" s="54" customFormat="1" x14ac:dyDescent="0.25">
      <c r="A90" s="45" t="s">
        <v>46</v>
      </c>
      <c r="B90" s="46">
        <f>SUM(B82:B88)</f>
        <v>3767</v>
      </c>
      <c r="C90" s="47">
        <f t="shared" ref="C90" si="1">SUM(C82:C88)</f>
        <v>1933.9</v>
      </c>
    </row>
    <row r="91" spans="1:3" x14ac:dyDescent="0.25">
      <c r="A91" s="25" t="s">
        <v>36</v>
      </c>
      <c r="B91" s="6">
        <f>B89+B90</f>
        <v>122386</v>
      </c>
      <c r="C91" s="21">
        <f t="shared" ref="C91" si="2">C89+C90</f>
        <v>56127.9</v>
      </c>
    </row>
    <row r="92" spans="1:3" x14ac:dyDescent="0.25">
      <c r="A92" s="94" t="s">
        <v>64</v>
      </c>
      <c r="B92" s="94"/>
      <c r="C92" s="94"/>
    </row>
    <row r="93" spans="1:3" x14ac:dyDescent="0.25">
      <c r="A93" s="32" t="s">
        <v>27</v>
      </c>
      <c r="B93" s="4">
        <v>15</v>
      </c>
      <c r="C93" s="24">
        <v>8.4</v>
      </c>
    </row>
    <row r="94" spans="1:3" hidden="1" x14ac:dyDescent="0.25">
      <c r="A94" s="32" t="s">
        <v>14</v>
      </c>
      <c r="B94" s="4">
        <v>0</v>
      </c>
      <c r="C94" s="24">
        <v>0</v>
      </c>
    </row>
    <row r="95" spans="1:3" hidden="1" x14ac:dyDescent="0.25">
      <c r="A95" s="32" t="s">
        <v>9</v>
      </c>
      <c r="B95" s="4">
        <v>0</v>
      </c>
      <c r="C95" s="24">
        <v>0</v>
      </c>
    </row>
    <row r="96" spans="1:3" hidden="1" x14ac:dyDescent="0.25">
      <c r="A96" s="32" t="s">
        <v>13</v>
      </c>
      <c r="B96" s="4">
        <v>0</v>
      </c>
      <c r="C96" s="24">
        <v>0</v>
      </c>
    </row>
    <row r="97" spans="1:3" hidden="1" x14ac:dyDescent="0.25">
      <c r="A97" s="32" t="s">
        <v>56</v>
      </c>
      <c r="B97" s="4">
        <v>0</v>
      </c>
      <c r="C97" s="24">
        <v>0</v>
      </c>
    </row>
    <row r="98" spans="1:3" hidden="1" x14ac:dyDescent="0.25">
      <c r="A98" s="32" t="s">
        <v>41</v>
      </c>
      <c r="B98" s="4">
        <v>0</v>
      </c>
      <c r="C98" s="24">
        <v>0</v>
      </c>
    </row>
    <row r="99" spans="1:3" hidden="1" x14ac:dyDescent="0.25">
      <c r="A99" s="32" t="s">
        <v>32</v>
      </c>
      <c r="B99" s="5">
        <v>0</v>
      </c>
      <c r="C99" s="26">
        <v>0</v>
      </c>
    </row>
    <row r="100" spans="1:3" x14ac:dyDescent="0.25">
      <c r="A100" s="32" t="s">
        <v>7</v>
      </c>
      <c r="B100" s="5">
        <v>646</v>
      </c>
      <c r="C100" s="26">
        <v>357.9</v>
      </c>
    </row>
    <row r="101" spans="1:3" hidden="1" x14ac:dyDescent="0.25">
      <c r="A101" s="32" t="s">
        <v>24</v>
      </c>
      <c r="B101" s="17">
        <v>0</v>
      </c>
      <c r="C101" s="17">
        <v>0</v>
      </c>
    </row>
    <row r="102" spans="1:3" hidden="1" x14ac:dyDescent="0.25">
      <c r="A102" s="32" t="s">
        <v>35</v>
      </c>
      <c r="B102" s="4">
        <v>0</v>
      </c>
      <c r="C102" s="24">
        <v>0</v>
      </c>
    </row>
    <row r="103" spans="1:3" x14ac:dyDescent="0.25">
      <c r="A103" s="32" t="s">
        <v>30</v>
      </c>
      <c r="B103" s="4">
        <v>259</v>
      </c>
      <c r="C103" s="24">
        <v>143.6</v>
      </c>
    </row>
    <row r="104" spans="1:3" hidden="1" x14ac:dyDescent="0.25">
      <c r="A104" s="32" t="s">
        <v>20</v>
      </c>
      <c r="B104" s="4">
        <v>0</v>
      </c>
      <c r="C104" s="24">
        <v>0</v>
      </c>
    </row>
    <row r="105" spans="1:3" hidden="1" x14ac:dyDescent="0.25">
      <c r="A105" s="32" t="s">
        <v>17</v>
      </c>
      <c r="B105" s="4">
        <v>0</v>
      </c>
      <c r="C105" s="24">
        <v>0</v>
      </c>
    </row>
    <row r="106" spans="1:3" hidden="1" x14ac:dyDescent="0.25">
      <c r="A106" s="32" t="s">
        <v>12</v>
      </c>
      <c r="B106" s="4">
        <v>0</v>
      </c>
      <c r="C106" s="24">
        <v>0</v>
      </c>
    </row>
    <row r="107" spans="1:3" hidden="1" x14ac:dyDescent="0.25">
      <c r="A107" s="32" t="s">
        <v>40</v>
      </c>
      <c r="B107" s="4">
        <v>0</v>
      </c>
      <c r="C107" s="24">
        <v>0</v>
      </c>
    </row>
    <row r="108" spans="1:3" hidden="1" x14ac:dyDescent="0.25">
      <c r="A108" s="32" t="s">
        <v>28</v>
      </c>
      <c r="B108" s="4">
        <v>0</v>
      </c>
      <c r="C108" s="24">
        <v>0</v>
      </c>
    </row>
    <row r="109" spans="1:3" hidden="1" x14ac:dyDescent="0.25">
      <c r="A109" s="32" t="s">
        <v>29</v>
      </c>
      <c r="B109" s="4">
        <v>0</v>
      </c>
      <c r="C109" s="24">
        <v>0</v>
      </c>
    </row>
    <row r="110" spans="1:3" x14ac:dyDescent="0.25">
      <c r="A110" s="32" t="s">
        <v>15</v>
      </c>
      <c r="B110" s="4">
        <v>6208</v>
      </c>
      <c r="C110" s="24">
        <v>4530.3</v>
      </c>
    </row>
    <row r="111" spans="1:3" hidden="1" x14ac:dyDescent="0.25">
      <c r="A111" s="32" t="s">
        <v>10</v>
      </c>
      <c r="B111" s="4">
        <v>0</v>
      </c>
      <c r="C111" s="24">
        <v>0</v>
      </c>
    </row>
    <row r="112" spans="1:3" hidden="1" x14ac:dyDescent="0.25">
      <c r="A112" s="32" t="s">
        <v>8</v>
      </c>
      <c r="B112" s="4">
        <v>0</v>
      </c>
      <c r="C112" s="24">
        <v>0</v>
      </c>
    </row>
    <row r="113" spans="1:3" hidden="1" x14ac:dyDescent="0.25">
      <c r="A113" s="32" t="s">
        <v>47</v>
      </c>
      <c r="B113" s="4">
        <v>0</v>
      </c>
      <c r="C113" s="24">
        <v>0</v>
      </c>
    </row>
    <row r="114" spans="1:3" x14ac:dyDescent="0.25">
      <c r="A114" s="32" t="s">
        <v>16</v>
      </c>
      <c r="B114" s="4">
        <v>11201</v>
      </c>
      <c r="C114" s="24">
        <v>5776.7</v>
      </c>
    </row>
    <row r="115" spans="1:3" hidden="1" x14ac:dyDescent="0.25">
      <c r="A115" s="32" t="s">
        <v>55</v>
      </c>
      <c r="B115" s="4">
        <v>0</v>
      </c>
      <c r="C115" s="24">
        <v>0</v>
      </c>
    </row>
    <row r="116" spans="1:3" hidden="1" x14ac:dyDescent="0.25">
      <c r="A116" s="32" t="s">
        <v>23</v>
      </c>
      <c r="B116" s="4">
        <v>0</v>
      </c>
      <c r="C116" s="24">
        <v>0</v>
      </c>
    </row>
    <row r="117" spans="1:3" hidden="1" x14ac:dyDescent="0.25">
      <c r="A117" s="32" t="s">
        <v>39</v>
      </c>
      <c r="B117" s="4">
        <v>0</v>
      </c>
      <c r="C117" s="24">
        <v>0</v>
      </c>
    </row>
    <row r="118" spans="1:3" hidden="1" x14ac:dyDescent="0.25">
      <c r="A118" s="32" t="s">
        <v>38</v>
      </c>
      <c r="B118" s="4">
        <v>0</v>
      </c>
      <c r="C118" s="24">
        <v>0</v>
      </c>
    </row>
    <row r="119" spans="1:3" x14ac:dyDescent="0.25">
      <c r="A119" s="32" t="s">
        <v>37</v>
      </c>
      <c r="B119" s="4">
        <v>2859</v>
      </c>
      <c r="C119" s="24">
        <v>1584.6</v>
      </c>
    </row>
    <row r="120" spans="1:3" hidden="1" x14ac:dyDescent="0.25">
      <c r="A120" s="32" t="s">
        <v>21</v>
      </c>
      <c r="B120" s="4">
        <v>0</v>
      </c>
      <c r="C120" s="24">
        <v>0</v>
      </c>
    </row>
    <row r="121" spans="1:3" hidden="1" x14ac:dyDescent="0.25">
      <c r="A121" s="32" t="s">
        <v>57</v>
      </c>
      <c r="B121" s="4">
        <v>0</v>
      </c>
      <c r="C121" s="24">
        <v>0</v>
      </c>
    </row>
    <row r="122" spans="1:3" hidden="1" x14ac:dyDescent="0.25">
      <c r="A122" s="32" t="s">
        <v>11</v>
      </c>
      <c r="B122" s="4">
        <v>0</v>
      </c>
      <c r="C122" s="24">
        <v>0</v>
      </c>
    </row>
    <row r="123" spans="1:3" s="54" customFormat="1" x14ac:dyDescent="0.25">
      <c r="A123" s="39" t="s">
        <v>36</v>
      </c>
      <c r="B123" s="40">
        <f>SUM(B93:B122)</f>
        <v>21188</v>
      </c>
      <c r="C123" s="41">
        <f t="shared" ref="C123" si="3">SUM(C93:C122)</f>
        <v>12401.5</v>
      </c>
    </row>
    <row r="124" spans="1:3" x14ac:dyDescent="0.25">
      <c r="A124" s="94" t="s">
        <v>65</v>
      </c>
      <c r="B124" s="94"/>
      <c r="C124" s="94"/>
    </row>
    <row r="125" spans="1:3" x14ac:dyDescent="0.25">
      <c r="A125" s="32" t="s">
        <v>27</v>
      </c>
      <c r="B125" s="4">
        <v>432</v>
      </c>
      <c r="C125" s="24">
        <v>719</v>
      </c>
    </row>
    <row r="126" spans="1:3" hidden="1" x14ac:dyDescent="0.25">
      <c r="A126" s="32" t="s">
        <v>14</v>
      </c>
      <c r="B126" s="4">
        <v>0</v>
      </c>
      <c r="C126" s="24">
        <v>0</v>
      </c>
    </row>
    <row r="127" spans="1:3" hidden="1" x14ac:dyDescent="0.25">
      <c r="A127" s="32" t="s">
        <v>9</v>
      </c>
      <c r="B127" s="4">
        <v>0</v>
      </c>
      <c r="C127" s="24">
        <v>0</v>
      </c>
    </row>
    <row r="128" spans="1:3" hidden="1" x14ac:dyDescent="0.25">
      <c r="A128" s="32" t="s">
        <v>13</v>
      </c>
      <c r="B128" s="4">
        <v>0</v>
      </c>
      <c r="C128" s="24">
        <v>0</v>
      </c>
    </row>
    <row r="129" spans="1:3" hidden="1" x14ac:dyDescent="0.25">
      <c r="A129" s="32" t="s">
        <v>56</v>
      </c>
      <c r="B129" s="4">
        <v>0</v>
      </c>
      <c r="C129" s="24">
        <v>0</v>
      </c>
    </row>
    <row r="130" spans="1:3" x14ac:dyDescent="0.25">
      <c r="A130" s="32" t="s">
        <v>41</v>
      </c>
      <c r="B130" s="4">
        <v>1570</v>
      </c>
      <c r="C130" s="24">
        <v>1838</v>
      </c>
    </row>
    <row r="131" spans="1:3" hidden="1" x14ac:dyDescent="0.25">
      <c r="A131" s="32" t="s">
        <v>32</v>
      </c>
      <c r="B131" s="4">
        <v>0</v>
      </c>
      <c r="C131" s="24">
        <v>0</v>
      </c>
    </row>
    <row r="132" spans="1:3" x14ac:dyDescent="0.25">
      <c r="A132" s="32" t="s">
        <v>7</v>
      </c>
      <c r="B132" s="4">
        <v>1584</v>
      </c>
      <c r="C132" s="24">
        <v>1423</v>
      </c>
    </row>
    <row r="133" spans="1:3" hidden="1" x14ac:dyDescent="0.25">
      <c r="A133" s="32" t="s">
        <v>24</v>
      </c>
      <c r="B133" s="4">
        <v>0</v>
      </c>
      <c r="C133" s="24">
        <v>0</v>
      </c>
    </row>
    <row r="134" spans="1:3" hidden="1" x14ac:dyDescent="0.25">
      <c r="A134" s="32" t="s">
        <v>35</v>
      </c>
      <c r="B134" s="4">
        <v>0</v>
      </c>
      <c r="C134" s="24">
        <v>0</v>
      </c>
    </row>
    <row r="135" spans="1:3" x14ac:dyDescent="0.25">
      <c r="A135" s="32" t="s">
        <v>30</v>
      </c>
      <c r="B135" s="4">
        <v>3901</v>
      </c>
      <c r="C135" s="24">
        <v>4408</v>
      </c>
    </row>
    <row r="136" spans="1:3" hidden="1" x14ac:dyDescent="0.25">
      <c r="A136" s="32" t="s">
        <v>20</v>
      </c>
      <c r="B136" s="4">
        <v>0</v>
      </c>
      <c r="C136" s="24">
        <v>0</v>
      </c>
    </row>
    <row r="137" spans="1:3" hidden="1" x14ac:dyDescent="0.25">
      <c r="A137" s="32" t="s">
        <v>17</v>
      </c>
      <c r="B137" s="4">
        <v>0</v>
      </c>
      <c r="C137" s="24">
        <v>0</v>
      </c>
    </row>
    <row r="138" spans="1:3" hidden="1" x14ac:dyDescent="0.25">
      <c r="A138" s="32" t="s">
        <v>12</v>
      </c>
      <c r="B138" s="4">
        <v>0</v>
      </c>
      <c r="C138" s="24">
        <v>0</v>
      </c>
    </row>
    <row r="139" spans="1:3" x14ac:dyDescent="0.25">
      <c r="A139" s="32" t="s">
        <v>40</v>
      </c>
      <c r="B139" s="4">
        <v>54</v>
      </c>
      <c r="C139" s="24">
        <v>43</v>
      </c>
    </row>
    <row r="140" spans="1:3" x14ac:dyDescent="0.25">
      <c r="A140" s="32" t="s">
        <v>28</v>
      </c>
      <c r="B140" s="4">
        <v>1878</v>
      </c>
      <c r="C140" s="24">
        <v>2104</v>
      </c>
    </row>
    <row r="141" spans="1:3" x14ac:dyDescent="0.25">
      <c r="A141" s="32" t="s">
        <v>29</v>
      </c>
      <c r="B141" s="4">
        <v>2419</v>
      </c>
      <c r="C141" s="24">
        <v>2109</v>
      </c>
    </row>
    <row r="142" spans="1:3" x14ac:dyDescent="0.25">
      <c r="A142" s="32" t="s">
        <v>15</v>
      </c>
      <c r="B142" s="4">
        <v>7266</v>
      </c>
      <c r="C142" s="24">
        <v>10052</v>
      </c>
    </row>
    <row r="143" spans="1:3" hidden="1" x14ac:dyDescent="0.25">
      <c r="A143" s="32" t="s">
        <v>10</v>
      </c>
      <c r="B143" s="4">
        <v>0</v>
      </c>
      <c r="C143" s="24">
        <v>0</v>
      </c>
    </row>
    <row r="144" spans="1:3" hidden="1" x14ac:dyDescent="0.25">
      <c r="A144" s="32" t="s">
        <v>8</v>
      </c>
      <c r="B144" s="4">
        <v>0</v>
      </c>
      <c r="C144" s="24">
        <v>0</v>
      </c>
    </row>
    <row r="145" spans="1:3" hidden="1" x14ac:dyDescent="0.25">
      <c r="A145" s="32" t="s">
        <v>47</v>
      </c>
      <c r="B145" s="4">
        <v>0</v>
      </c>
      <c r="C145" s="24">
        <v>0</v>
      </c>
    </row>
    <row r="146" spans="1:3" x14ac:dyDescent="0.25">
      <c r="A146" s="32" t="s">
        <v>16</v>
      </c>
      <c r="B146" s="4">
        <v>9021</v>
      </c>
      <c r="C146" s="24">
        <v>10263</v>
      </c>
    </row>
    <row r="147" spans="1:3" hidden="1" x14ac:dyDescent="0.25">
      <c r="A147" s="32" t="s">
        <v>55</v>
      </c>
      <c r="B147" s="4">
        <v>0</v>
      </c>
      <c r="C147" s="24">
        <v>0</v>
      </c>
    </row>
    <row r="148" spans="1:3" hidden="1" x14ac:dyDescent="0.25">
      <c r="A148" s="32" t="s">
        <v>23</v>
      </c>
      <c r="B148" s="4">
        <v>0</v>
      </c>
      <c r="C148" s="24">
        <v>0</v>
      </c>
    </row>
    <row r="149" spans="1:3" x14ac:dyDescent="0.25">
      <c r="A149" s="32" t="s">
        <v>39</v>
      </c>
      <c r="B149" s="4">
        <v>1463</v>
      </c>
      <c r="C149" s="24">
        <v>1533</v>
      </c>
    </row>
    <row r="150" spans="1:3" x14ac:dyDescent="0.25">
      <c r="A150" s="32" t="s">
        <v>38</v>
      </c>
      <c r="B150" s="4">
        <v>249</v>
      </c>
      <c r="C150" s="24">
        <v>185</v>
      </c>
    </row>
    <row r="151" spans="1:3" x14ac:dyDescent="0.25">
      <c r="A151" s="32" t="s">
        <v>37</v>
      </c>
      <c r="B151" s="4">
        <v>1271</v>
      </c>
      <c r="C151" s="24">
        <v>1325</v>
      </c>
    </row>
    <row r="152" spans="1:3" hidden="1" x14ac:dyDescent="0.25">
      <c r="A152" s="32" t="s">
        <v>21</v>
      </c>
      <c r="B152" s="4">
        <v>0</v>
      </c>
      <c r="C152" s="24">
        <v>0</v>
      </c>
    </row>
    <row r="153" spans="1:3" x14ac:dyDescent="0.25">
      <c r="A153" s="32" t="s">
        <v>57</v>
      </c>
      <c r="B153" s="4">
        <v>21219</v>
      </c>
      <c r="C153" s="24">
        <v>18008.2</v>
      </c>
    </row>
    <row r="154" spans="1:3" x14ac:dyDescent="0.25">
      <c r="A154" s="32" t="s">
        <v>11</v>
      </c>
      <c r="B154" s="4">
        <v>2410</v>
      </c>
      <c r="C154" s="24">
        <v>2165</v>
      </c>
    </row>
    <row r="155" spans="1:3" hidden="1" x14ac:dyDescent="0.25">
      <c r="A155" s="33" t="s">
        <v>58</v>
      </c>
      <c r="B155" s="4">
        <v>0</v>
      </c>
      <c r="C155" s="24"/>
    </row>
    <row r="156" spans="1:3" hidden="1" x14ac:dyDescent="0.25">
      <c r="A156" s="33" t="s">
        <v>59</v>
      </c>
      <c r="B156" s="4">
        <v>0</v>
      </c>
      <c r="C156" s="24"/>
    </row>
    <row r="157" spans="1:3" hidden="1" x14ac:dyDescent="0.25">
      <c r="A157" s="33" t="s">
        <v>42</v>
      </c>
      <c r="B157" s="4">
        <v>0</v>
      </c>
      <c r="C157" s="24"/>
    </row>
    <row r="158" spans="1:3" s="54" customFormat="1" x14ac:dyDescent="0.25">
      <c r="A158" s="44" t="s">
        <v>44</v>
      </c>
      <c r="B158" s="37">
        <v>2</v>
      </c>
      <c r="C158" s="43">
        <v>8.3000000000000007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>
        <v>0</v>
      </c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54737</v>
      </c>
      <c r="C163" s="41">
        <f t="shared" ref="C163" si="4">SUM(C125:C154)</f>
        <v>56175.199999999997</v>
      </c>
    </row>
    <row r="164" spans="1:3" s="54" customFormat="1" ht="19.5" customHeight="1" x14ac:dyDescent="0.25">
      <c r="A164" s="45" t="s">
        <v>46</v>
      </c>
      <c r="B164" s="46">
        <f>SUM(B155:B162)</f>
        <v>2</v>
      </c>
      <c r="C164" s="47">
        <f t="shared" ref="C164" si="5">SUM(C155:C162)</f>
        <v>8.3000000000000007</v>
      </c>
    </row>
    <row r="165" spans="1:3" s="54" customFormat="1" x14ac:dyDescent="0.25">
      <c r="A165" s="39" t="s">
        <v>36</v>
      </c>
      <c r="B165" s="40">
        <f>B163+B164</f>
        <v>54739</v>
      </c>
      <c r="C165" s="41">
        <f t="shared" ref="C165" si="6">C163+C164</f>
        <v>56183.5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8">
        <v>0</v>
      </c>
      <c r="C175" s="59">
        <v>0</v>
      </c>
    </row>
    <row r="176" spans="1:3" s="54" customFormat="1" x14ac:dyDescent="0.25">
      <c r="A176" s="42" t="s">
        <v>16</v>
      </c>
      <c r="B176" s="56">
        <v>1781</v>
      </c>
      <c r="C176" s="57">
        <v>20158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x14ac:dyDescent="0.25">
      <c r="A188" s="42" t="s">
        <v>70</v>
      </c>
      <c r="B188" s="56">
        <v>181</v>
      </c>
      <c r="C188" s="57">
        <v>2124.5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x14ac:dyDescent="0.25">
      <c r="A190" s="42" t="s">
        <v>27</v>
      </c>
      <c r="B190" s="56">
        <v>244</v>
      </c>
      <c r="C190" s="57">
        <v>2352.5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469</v>
      </c>
      <c r="C193" s="57">
        <v>5177.2</v>
      </c>
    </row>
    <row r="194" spans="1:3" s="54" customFormat="1" hidden="1" x14ac:dyDescent="0.25">
      <c r="A194" s="42" t="s">
        <v>31</v>
      </c>
      <c r="B194" s="56">
        <v>0</v>
      </c>
      <c r="C194" s="57">
        <v>0</v>
      </c>
    </row>
    <row r="195" spans="1:3" s="54" customFormat="1" hidden="1" x14ac:dyDescent="0.25">
      <c r="A195" s="42" t="s">
        <v>32</v>
      </c>
      <c r="B195" s="56">
        <v>0</v>
      </c>
      <c r="C195" s="57">
        <v>0</v>
      </c>
    </row>
    <row r="196" spans="1:3" s="54" customFormat="1" hidden="1" x14ac:dyDescent="0.25">
      <c r="A196" s="42" t="s">
        <v>33</v>
      </c>
      <c r="B196" s="56">
        <v>0</v>
      </c>
      <c r="C196" s="57">
        <v>0</v>
      </c>
    </row>
    <row r="197" spans="1:3" s="54" customFormat="1" ht="30" hidden="1" x14ac:dyDescent="0.25">
      <c r="A197" s="42" t="s">
        <v>34</v>
      </c>
      <c r="B197" s="56">
        <v>0</v>
      </c>
      <c r="C197" s="57">
        <v>0</v>
      </c>
    </row>
    <row r="198" spans="1:3" s="54" customFormat="1" hidden="1" x14ac:dyDescent="0.25">
      <c r="A198" s="42" t="s">
        <v>35</v>
      </c>
      <c r="B198" s="56">
        <v>0</v>
      </c>
      <c r="C198" s="57">
        <v>0</v>
      </c>
    </row>
    <row r="199" spans="1:3" s="54" customFormat="1" x14ac:dyDescent="0.25">
      <c r="A199" s="39" t="s">
        <v>36</v>
      </c>
      <c r="B199" s="40">
        <f>SUM(B167:B198)</f>
        <v>2675</v>
      </c>
      <c r="C199" s="41">
        <f>SUM(C167:C198)</f>
        <v>29812.2</v>
      </c>
    </row>
    <row r="200" spans="1:3" s="54" customFormat="1" x14ac:dyDescent="0.25">
      <c r="A200" s="50" t="s">
        <v>48</v>
      </c>
      <c r="B200" s="40">
        <v>13127</v>
      </c>
      <c r="C200" s="41">
        <v>30240.6</v>
      </c>
    </row>
    <row r="201" spans="1:3" s="54" customFormat="1" x14ac:dyDescent="0.25">
      <c r="A201" s="51" t="s">
        <v>49</v>
      </c>
      <c r="B201" s="46">
        <v>367</v>
      </c>
      <c r="C201" s="47">
        <v>849.2</v>
      </c>
    </row>
    <row r="202" spans="1:3" ht="15.75" x14ac:dyDescent="0.25">
      <c r="A202" s="8" t="s">
        <v>50</v>
      </c>
      <c r="B202" s="8"/>
      <c r="C202" s="22">
        <f>C49+C91+C123+C165+C199+C200</f>
        <v>308110.8</v>
      </c>
    </row>
    <row r="203" spans="1:3" x14ac:dyDescent="0.25">
      <c r="A203" s="50" t="s">
        <v>92</v>
      </c>
      <c r="B203" s="66">
        <v>11786</v>
      </c>
      <c r="C203" s="41">
        <v>13973.5</v>
      </c>
    </row>
    <row r="204" spans="1:3" x14ac:dyDescent="0.25">
      <c r="A204" s="50" t="s">
        <v>93</v>
      </c>
      <c r="B204" s="66">
        <v>7296</v>
      </c>
      <c r="C204" s="41">
        <v>7452.9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92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81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hidden="1" x14ac:dyDescent="0.25">
      <c r="A13" s="23" t="s">
        <v>7</v>
      </c>
      <c r="B13" s="4">
        <v>0</v>
      </c>
      <c r="C13" s="24">
        <v>0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x14ac:dyDescent="0.25">
      <c r="A23" s="23" t="s">
        <v>15</v>
      </c>
      <c r="B23" s="4">
        <v>355</v>
      </c>
      <c r="C23" s="24">
        <v>4583.8999999999996</v>
      </c>
    </row>
    <row r="24" spans="1:3" x14ac:dyDescent="0.25">
      <c r="A24" s="23" t="s">
        <v>16</v>
      </c>
      <c r="B24" s="4">
        <v>493</v>
      </c>
      <c r="C24" s="24">
        <v>9010.1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hidden="1" x14ac:dyDescent="0.25">
      <c r="A26" s="23" t="s">
        <v>18</v>
      </c>
      <c r="B26" s="4">
        <v>0</v>
      </c>
      <c r="C26" s="24">
        <v>0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542</v>
      </c>
      <c r="C36" s="24">
        <v>8218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246</v>
      </c>
      <c r="C38" s="24">
        <v>3070.4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417</v>
      </c>
      <c r="C41" s="24">
        <v>6961.7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x14ac:dyDescent="0.25">
      <c r="A44" s="23" t="s">
        <v>32</v>
      </c>
      <c r="B44" s="4">
        <v>456</v>
      </c>
      <c r="C44" s="24">
        <v>4881.3</v>
      </c>
    </row>
    <row r="45" spans="1:3" hidden="1" x14ac:dyDescent="0.25">
      <c r="A45" s="23" t="s">
        <v>33</v>
      </c>
      <c r="B45" s="4">
        <v>0</v>
      </c>
      <c r="C45" s="24">
        <v>0</v>
      </c>
    </row>
    <row r="46" spans="1:3" ht="30" hidden="1" x14ac:dyDescent="0.25">
      <c r="A46" s="23" t="s">
        <v>34</v>
      </c>
      <c r="B46" s="4">
        <v>0</v>
      </c>
      <c r="C46" s="24">
        <v>0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2509</v>
      </c>
      <c r="C49" s="41">
        <f>SUM(C13:C48)</f>
        <v>36725.4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6241</v>
      </c>
      <c r="C52" s="24">
        <v>1682</v>
      </c>
    </row>
    <row r="53" spans="1:3" x14ac:dyDescent="0.25">
      <c r="A53" s="32" t="s">
        <v>14</v>
      </c>
      <c r="B53" s="4">
        <v>1067</v>
      </c>
      <c r="C53" s="24">
        <v>291</v>
      </c>
    </row>
    <row r="54" spans="1:3" hidden="1" x14ac:dyDescent="0.25">
      <c r="A54" s="32" t="s">
        <v>9</v>
      </c>
      <c r="B54" s="4">
        <v>0</v>
      </c>
      <c r="C54" s="24">
        <v>0</v>
      </c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hidden="1" x14ac:dyDescent="0.25">
      <c r="A56" s="32" t="s">
        <v>56</v>
      </c>
      <c r="B56" s="4">
        <v>0</v>
      </c>
      <c r="C56" s="24">
        <v>0</v>
      </c>
    </row>
    <row r="57" spans="1:3" hidden="1" x14ac:dyDescent="0.25">
      <c r="A57" s="32" t="s">
        <v>41</v>
      </c>
      <c r="B57" s="4"/>
      <c r="C57" s="24"/>
    </row>
    <row r="58" spans="1:3" hidden="1" x14ac:dyDescent="0.25">
      <c r="A58" s="32" t="s">
        <v>32</v>
      </c>
      <c r="B58" s="4">
        <v>0</v>
      </c>
      <c r="C58" s="24">
        <v>0</v>
      </c>
    </row>
    <row r="59" spans="1:3" hidden="1" x14ac:dyDescent="0.25">
      <c r="A59" s="32" t="s">
        <v>7</v>
      </c>
      <c r="B59" s="4">
        <v>0</v>
      </c>
      <c r="C59" s="24">
        <v>0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hidden="1" x14ac:dyDescent="0.25">
      <c r="A61" s="32" t="s">
        <v>35</v>
      </c>
      <c r="B61" s="4">
        <v>0</v>
      </c>
      <c r="C61" s="24">
        <v>0</v>
      </c>
    </row>
    <row r="62" spans="1:3" x14ac:dyDescent="0.25">
      <c r="A62" s="32" t="s">
        <v>30</v>
      </c>
      <c r="B62" s="4">
        <v>3033</v>
      </c>
      <c r="C62" s="24">
        <v>1162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x14ac:dyDescent="0.25">
      <c r="A66" s="32" t="s">
        <v>40</v>
      </c>
      <c r="B66" s="4">
        <v>463</v>
      </c>
      <c r="C66" s="24">
        <v>130</v>
      </c>
    </row>
    <row r="67" spans="1:3" x14ac:dyDescent="0.25">
      <c r="A67" s="32" t="s">
        <v>28</v>
      </c>
      <c r="B67" s="4">
        <v>1385</v>
      </c>
      <c r="C67" s="24">
        <v>375</v>
      </c>
    </row>
    <row r="68" spans="1:3" x14ac:dyDescent="0.25">
      <c r="A68" s="32" t="s">
        <v>29</v>
      </c>
      <c r="B68" s="4">
        <v>3077</v>
      </c>
      <c r="C68" s="24">
        <v>708</v>
      </c>
    </row>
    <row r="69" spans="1:3" x14ac:dyDescent="0.25">
      <c r="A69" s="32" t="s">
        <v>15</v>
      </c>
      <c r="B69" s="4">
        <v>8636</v>
      </c>
      <c r="C69" s="24">
        <v>5123</v>
      </c>
    </row>
    <row r="70" spans="1:3" hidden="1" x14ac:dyDescent="0.25">
      <c r="A70" s="32" t="s">
        <v>10</v>
      </c>
      <c r="B70" s="4">
        <v>0</v>
      </c>
      <c r="C70" s="24">
        <v>0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x14ac:dyDescent="0.25">
      <c r="A73" s="32" t="s">
        <v>16</v>
      </c>
      <c r="B73" s="4">
        <v>14396</v>
      </c>
      <c r="C73" s="24">
        <v>6638.3</v>
      </c>
    </row>
    <row r="74" spans="1:3" hidden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x14ac:dyDescent="0.25">
      <c r="A76" s="32" t="s">
        <v>39</v>
      </c>
      <c r="B76" s="4">
        <v>1724</v>
      </c>
      <c r="C76" s="24">
        <v>599</v>
      </c>
    </row>
    <row r="77" spans="1:3" hidden="1" x14ac:dyDescent="0.25">
      <c r="A77" s="32" t="s">
        <v>38</v>
      </c>
      <c r="B77" s="4">
        <v>0</v>
      </c>
      <c r="C77" s="24">
        <v>0</v>
      </c>
    </row>
    <row r="78" spans="1:3" x14ac:dyDescent="0.25">
      <c r="A78" s="32" t="s">
        <v>37</v>
      </c>
      <c r="B78" s="4">
        <v>1500</v>
      </c>
      <c r="C78" s="24">
        <v>516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x14ac:dyDescent="0.25">
      <c r="A80" s="32" t="s">
        <v>57</v>
      </c>
      <c r="B80" s="4">
        <v>1004</v>
      </c>
      <c r="C80" s="24">
        <v>144</v>
      </c>
    </row>
    <row r="81" spans="1:3" x14ac:dyDescent="0.25">
      <c r="A81" s="32" t="s">
        <v>11</v>
      </c>
      <c r="B81" s="4">
        <v>2335</v>
      </c>
      <c r="C81" s="24">
        <v>742</v>
      </c>
    </row>
    <row r="82" spans="1:3" hidden="1" x14ac:dyDescent="0.25">
      <c r="A82" s="33" t="s">
        <v>58</v>
      </c>
      <c r="B82" s="4">
        <v>0</v>
      </c>
      <c r="C82" s="24"/>
    </row>
    <row r="83" spans="1:3" hidden="1" x14ac:dyDescent="0.25">
      <c r="A83" s="33" t="s">
        <v>91</v>
      </c>
      <c r="B83" s="4">
        <v>0</v>
      </c>
      <c r="C83" s="24"/>
    </row>
    <row r="84" spans="1:3" x14ac:dyDescent="0.25">
      <c r="A84" s="33" t="s">
        <v>42</v>
      </c>
      <c r="B84" s="4">
        <v>283</v>
      </c>
      <c r="C84" s="24">
        <v>170.2</v>
      </c>
    </row>
    <row r="85" spans="1:3" hidden="1" x14ac:dyDescent="0.25">
      <c r="A85" s="33" t="s">
        <v>44</v>
      </c>
      <c r="B85" s="4"/>
      <c r="C85" s="24"/>
    </row>
    <row r="86" spans="1:3" x14ac:dyDescent="0.25">
      <c r="A86" s="33" t="s">
        <v>43</v>
      </c>
      <c r="B86" s="4">
        <v>295</v>
      </c>
      <c r="C86" s="24">
        <v>143.80000000000001</v>
      </c>
    </row>
    <row r="87" spans="1:3" hidden="1" x14ac:dyDescent="0.25">
      <c r="A87" s="33" t="s">
        <v>60</v>
      </c>
      <c r="B87" s="4"/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44861</v>
      </c>
      <c r="C89" s="41">
        <f t="shared" ref="C89" si="0">SUM(C52:C81)</f>
        <v>18110.3</v>
      </c>
    </row>
    <row r="90" spans="1:3" s="54" customFormat="1" x14ac:dyDescent="0.25">
      <c r="A90" s="45" t="s">
        <v>46</v>
      </c>
      <c r="B90" s="46">
        <f>SUM(B82:B88)</f>
        <v>578</v>
      </c>
      <c r="C90" s="47">
        <f t="shared" ref="C90" si="1">SUM(C82:C88)</f>
        <v>314</v>
      </c>
    </row>
    <row r="91" spans="1:3" s="54" customFormat="1" x14ac:dyDescent="0.25">
      <c r="A91" s="39" t="s">
        <v>36</v>
      </c>
      <c r="B91" s="40">
        <f>B89+B90</f>
        <v>45439</v>
      </c>
      <c r="C91" s="41">
        <f t="shared" ref="C91" si="2">C89+C90</f>
        <v>18424.3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198</v>
      </c>
      <c r="C93" s="43">
        <v>115.3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>
        <v>0</v>
      </c>
      <c r="C98" s="43">
        <v>0</v>
      </c>
    </row>
    <row r="99" spans="1:3" s="54" customFormat="1" hidden="1" x14ac:dyDescent="0.25">
      <c r="A99" s="42" t="s">
        <v>32</v>
      </c>
      <c r="B99" s="37">
        <v>0</v>
      </c>
      <c r="C99" s="43">
        <v>0</v>
      </c>
    </row>
    <row r="100" spans="1:3" s="54" customFormat="1" hidden="1" x14ac:dyDescent="0.25">
      <c r="A100" s="42" t="s">
        <v>7</v>
      </c>
      <c r="B100" s="37">
        <v>0</v>
      </c>
      <c r="C100" s="43">
        <v>0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x14ac:dyDescent="0.25">
      <c r="A103" s="42" t="s">
        <v>30</v>
      </c>
      <c r="B103" s="37">
        <v>259</v>
      </c>
      <c r="C103" s="43">
        <v>151.6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x14ac:dyDescent="0.25">
      <c r="A108" s="42" t="s">
        <v>28</v>
      </c>
      <c r="B108" s="37">
        <v>38</v>
      </c>
      <c r="C108" s="43">
        <v>22.3</v>
      </c>
    </row>
    <row r="109" spans="1:3" s="54" customFormat="1" hidden="1" x14ac:dyDescent="0.25">
      <c r="A109" s="42" t="s">
        <v>29</v>
      </c>
      <c r="B109" s="37"/>
      <c r="C109" s="43"/>
    </row>
    <row r="110" spans="1:3" s="54" customFormat="1" x14ac:dyDescent="0.25">
      <c r="A110" s="42" t="s">
        <v>15</v>
      </c>
      <c r="B110" s="37">
        <v>3020</v>
      </c>
      <c r="C110" s="43">
        <v>2673.7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3728</v>
      </c>
      <c r="C114" s="43">
        <v>2202.1999999999998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x14ac:dyDescent="0.25">
      <c r="A117" s="42" t="s">
        <v>39</v>
      </c>
      <c r="B117" s="37">
        <v>8</v>
      </c>
      <c r="C117" s="43">
        <v>4.4000000000000004</v>
      </c>
    </row>
    <row r="118" spans="1:3" s="54" customFormat="1" hidden="1" x14ac:dyDescent="0.25">
      <c r="A118" s="42" t="s">
        <v>38</v>
      </c>
      <c r="B118" s="37">
        <v>0</v>
      </c>
      <c r="C118" s="43">
        <v>0</v>
      </c>
    </row>
    <row r="119" spans="1:3" s="54" customFormat="1" x14ac:dyDescent="0.25">
      <c r="A119" s="42" t="s">
        <v>37</v>
      </c>
      <c r="B119" s="37">
        <v>763</v>
      </c>
      <c r="C119" s="43">
        <v>441.6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hidden="1" x14ac:dyDescent="0.25">
      <c r="A122" s="42" t="s">
        <v>11</v>
      </c>
      <c r="B122" s="37">
        <v>0</v>
      </c>
      <c r="C122" s="43">
        <v>0</v>
      </c>
    </row>
    <row r="123" spans="1:3" s="54" customFormat="1" x14ac:dyDescent="0.25">
      <c r="A123" s="39" t="s">
        <v>36</v>
      </c>
      <c r="B123" s="40">
        <f>SUM(B93:B122)</f>
        <v>8014</v>
      </c>
      <c r="C123" s="41">
        <f t="shared" ref="C123" si="3">SUM(C93:C122)</f>
        <v>5611.0999999999995</v>
      </c>
    </row>
    <row r="124" spans="1:3" s="54" customFormat="1" x14ac:dyDescent="0.25">
      <c r="A124" s="99" t="s">
        <v>65</v>
      </c>
      <c r="B124" s="99"/>
      <c r="C124" s="99"/>
    </row>
    <row r="125" spans="1:3" s="54" customFormat="1" x14ac:dyDescent="0.25">
      <c r="A125" s="42" t="s">
        <v>27</v>
      </c>
      <c r="B125" s="37">
        <v>957</v>
      </c>
      <c r="C125" s="43">
        <v>1500</v>
      </c>
    </row>
    <row r="126" spans="1:3" s="54" customFormat="1" hidden="1" x14ac:dyDescent="0.25">
      <c r="A126" s="42" t="s">
        <v>14</v>
      </c>
      <c r="B126" s="37">
        <v>0</v>
      </c>
      <c r="C126" s="43">
        <v>0</v>
      </c>
    </row>
    <row r="127" spans="1:3" s="54" customFormat="1" hidden="1" x14ac:dyDescent="0.25">
      <c r="A127" s="42" t="s">
        <v>9</v>
      </c>
      <c r="B127" s="37">
        <v>0</v>
      </c>
      <c r="C127" s="43">
        <v>0</v>
      </c>
    </row>
    <row r="128" spans="1:3" s="54" customFormat="1" hidden="1" x14ac:dyDescent="0.25">
      <c r="A128" s="42" t="s">
        <v>13</v>
      </c>
      <c r="B128" s="37">
        <v>0</v>
      </c>
      <c r="C128" s="43">
        <v>0</v>
      </c>
    </row>
    <row r="129" spans="1:3" s="54" customFormat="1" hidden="1" x14ac:dyDescent="0.25">
      <c r="A129" s="42" t="s">
        <v>56</v>
      </c>
      <c r="B129" s="37">
        <v>0</v>
      </c>
      <c r="C129" s="43">
        <v>0</v>
      </c>
    </row>
    <row r="130" spans="1:3" s="54" customFormat="1" x14ac:dyDescent="0.25">
      <c r="A130" s="42" t="s">
        <v>41</v>
      </c>
      <c r="B130" s="37">
        <v>62</v>
      </c>
      <c r="C130" s="43">
        <v>67</v>
      </c>
    </row>
    <row r="131" spans="1:3" s="54" customFormat="1" hidden="1" x14ac:dyDescent="0.25">
      <c r="A131" s="42" t="s">
        <v>32</v>
      </c>
      <c r="B131" s="37">
        <v>0</v>
      </c>
      <c r="C131" s="43">
        <v>0</v>
      </c>
    </row>
    <row r="132" spans="1:3" s="54" customFormat="1" hidden="1" x14ac:dyDescent="0.25">
      <c r="A132" s="42" t="s">
        <v>7</v>
      </c>
      <c r="B132" s="37">
        <v>0</v>
      </c>
      <c r="C132" s="43">
        <v>0</v>
      </c>
    </row>
    <row r="133" spans="1:3" s="54" customFormat="1" hidden="1" x14ac:dyDescent="0.25">
      <c r="A133" s="42" t="s">
        <v>24</v>
      </c>
      <c r="B133" s="37">
        <v>0</v>
      </c>
      <c r="C133" s="43">
        <v>0</v>
      </c>
    </row>
    <row r="134" spans="1:3" s="54" customFormat="1" hidden="1" x14ac:dyDescent="0.25">
      <c r="A134" s="42" t="s">
        <v>35</v>
      </c>
      <c r="B134" s="37">
        <v>0</v>
      </c>
      <c r="C134" s="43">
        <v>0</v>
      </c>
    </row>
    <row r="135" spans="1:3" s="54" customFormat="1" x14ac:dyDescent="0.25">
      <c r="A135" s="42" t="s">
        <v>30</v>
      </c>
      <c r="B135" s="37">
        <v>453</v>
      </c>
      <c r="C135" s="43">
        <v>458</v>
      </c>
    </row>
    <row r="136" spans="1:3" s="54" customFormat="1" hidden="1" x14ac:dyDescent="0.25">
      <c r="A136" s="42" t="s">
        <v>20</v>
      </c>
      <c r="B136" s="37">
        <v>0</v>
      </c>
      <c r="C136" s="43">
        <v>0</v>
      </c>
    </row>
    <row r="137" spans="1:3" s="54" customFormat="1" hidden="1" x14ac:dyDescent="0.25">
      <c r="A137" s="42" t="s">
        <v>17</v>
      </c>
      <c r="B137" s="37">
        <v>0</v>
      </c>
      <c r="C137" s="43">
        <v>0</v>
      </c>
    </row>
    <row r="138" spans="1:3" s="54" customFormat="1" hidden="1" x14ac:dyDescent="0.25">
      <c r="A138" s="42" t="s">
        <v>12</v>
      </c>
      <c r="B138" s="37">
        <v>0</v>
      </c>
      <c r="C138" s="43">
        <v>0</v>
      </c>
    </row>
    <row r="139" spans="1:3" s="54" customFormat="1" x14ac:dyDescent="0.25">
      <c r="A139" s="42" t="s">
        <v>40</v>
      </c>
      <c r="B139" s="37">
        <v>601</v>
      </c>
      <c r="C139" s="43">
        <v>433</v>
      </c>
    </row>
    <row r="140" spans="1:3" s="54" customFormat="1" x14ac:dyDescent="0.25">
      <c r="A140" s="42" t="s">
        <v>28</v>
      </c>
      <c r="B140" s="37">
        <v>582</v>
      </c>
      <c r="C140" s="43">
        <v>597</v>
      </c>
    </row>
    <row r="141" spans="1:3" s="54" customFormat="1" x14ac:dyDescent="0.25">
      <c r="A141" s="42" t="s">
        <v>29</v>
      </c>
      <c r="B141" s="37">
        <v>347</v>
      </c>
      <c r="C141" s="43">
        <v>282</v>
      </c>
    </row>
    <row r="142" spans="1:3" s="54" customFormat="1" x14ac:dyDescent="0.25">
      <c r="A142" s="42" t="s">
        <v>15</v>
      </c>
      <c r="B142" s="37">
        <v>3607</v>
      </c>
      <c r="C142" s="43">
        <v>4555.8999999999996</v>
      </c>
    </row>
    <row r="143" spans="1:3" s="54" customFormat="1" hidden="1" x14ac:dyDescent="0.25">
      <c r="A143" s="42" t="s">
        <v>10</v>
      </c>
      <c r="B143" s="37">
        <v>0</v>
      </c>
      <c r="C143" s="43">
        <v>0</v>
      </c>
    </row>
    <row r="144" spans="1:3" s="54" customFormat="1" hidden="1" x14ac:dyDescent="0.25">
      <c r="A144" s="42" t="s">
        <v>8</v>
      </c>
      <c r="B144" s="37">
        <v>0</v>
      </c>
      <c r="C144" s="43">
        <v>0</v>
      </c>
    </row>
    <row r="145" spans="1:3" s="54" customFormat="1" hidden="1" x14ac:dyDescent="0.25">
      <c r="A145" s="42" t="s">
        <v>47</v>
      </c>
      <c r="B145" s="37">
        <v>0</v>
      </c>
      <c r="C145" s="43">
        <v>0</v>
      </c>
    </row>
    <row r="146" spans="1:3" s="54" customFormat="1" x14ac:dyDescent="0.25">
      <c r="A146" s="42" t="s">
        <v>16</v>
      </c>
      <c r="B146" s="37">
        <v>5159</v>
      </c>
      <c r="C146" s="43">
        <v>5150</v>
      </c>
    </row>
    <row r="147" spans="1:3" s="54" customFormat="1" hidden="1" x14ac:dyDescent="0.25">
      <c r="A147" s="42" t="s">
        <v>55</v>
      </c>
      <c r="B147" s="37">
        <v>0</v>
      </c>
      <c r="C147" s="43">
        <v>0</v>
      </c>
    </row>
    <row r="148" spans="1:3" s="54" customFormat="1" hidden="1" x14ac:dyDescent="0.25">
      <c r="A148" s="42" t="s">
        <v>23</v>
      </c>
      <c r="B148" s="37">
        <v>0</v>
      </c>
      <c r="C148" s="43">
        <v>0</v>
      </c>
    </row>
    <row r="149" spans="1:3" s="54" customFormat="1" x14ac:dyDescent="0.25">
      <c r="A149" s="42" t="s">
        <v>39</v>
      </c>
      <c r="B149" s="37">
        <v>898</v>
      </c>
      <c r="C149" s="43">
        <v>863</v>
      </c>
    </row>
    <row r="150" spans="1:3" s="54" customFormat="1" hidden="1" x14ac:dyDescent="0.25">
      <c r="A150" s="42" t="s">
        <v>38</v>
      </c>
      <c r="B150" s="37">
        <v>0</v>
      </c>
      <c r="C150" s="43">
        <v>0</v>
      </c>
    </row>
    <row r="151" spans="1:3" s="54" customFormat="1" x14ac:dyDescent="0.25">
      <c r="A151" s="42" t="s">
        <v>37</v>
      </c>
      <c r="B151" s="37">
        <v>415</v>
      </c>
      <c r="C151" s="43">
        <v>393</v>
      </c>
    </row>
    <row r="152" spans="1:3" s="54" customFormat="1" hidden="1" x14ac:dyDescent="0.25">
      <c r="A152" s="42" t="s">
        <v>21</v>
      </c>
      <c r="B152" s="37">
        <v>0</v>
      </c>
      <c r="C152" s="43">
        <v>0</v>
      </c>
    </row>
    <row r="153" spans="1:3" s="54" customFormat="1" x14ac:dyDescent="0.25">
      <c r="A153" s="42" t="s">
        <v>57</v>
      </c>
      <c r="B153" s="37">
        <v>6943</v>
      </c>
      <c r="C153" s="43">
        <v>3415</v>
      </c>
    </row>
    <row r="154" spans="1:3" s="54" customFormat="1" x14ac:dyDescent="0.25">
      <c r="A154" s="42" t="s">
        <v>11</v>
      </c>
      <c r="B154" s="37">
        <v>677</v>
      </c>
      <c r="C154" s="43">
        <v>553</v>
      </c>
    </row>
    <row r="155" spans="1:3" s="54" customFormat="1" hidden="1" x14ac:dyDescent="0.25">
      <c r="A155" s="44" t="s">
        <v>58</v>
      </c>
      <c r="B155" s="37">
        <v>0</v>
      </c>
      <c r="C155" s="43"/>
    </row>
    <row r="156" spans="1:3" s="54" customFormat="1" hidden="1" x14ac:dyDescent="0.25">
      <c r="A156" s="44" t="s">
        <v>59</v>
      </c>
      <c r="B156" s="37">
        <v>0</v>
      </c>
      <c r="C156" s="43"/>
    </row>
    <row r="157" spans="1:3" s="54" customFormat="1" hidden="1" x14ac:dyDescent="0.25">
      <c r="A157" s="44" t="s">
        <v>42</v>
      </c>
      <c r="B157" s="37">
        <v>0</v>
      </c>
      <c r="C157" s="43"/>
    </row>
    <row r="158" spans="1:3" s="54" customFormat="1" hidden="1" x14ac:dyDescent="0.25">
      <c r="A158" s="44" t="s">
        <v>44</v>
      </c>
      <c r="B158" s="37"/>
      <c r="C158" s="43"/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/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20701</v>
      </c>
      <c r="C163" s="41">
        <f t="shared" ref="C163" si="4">SUM(C125:C154)</f>
        <v>18266.900000000001</v>
      </c>
    </row>
    <row r="164" spans="1:3" s="54" customFormat="1" ht="19.5" hidden="1" customHeight="1" x14ac:dyDescent="0.25">
      <c r="A164" s="45" t="s">
        <v>46</v>
      </c>
      <c r="B164" s="46">
        <f>SUM(B155:B162)</f>
        <v>0</v>
      </c>
      <c r="C164" s="47">
        <f t="shared" ref="C164" si="5">SUM(C155:C162)</f>
        <v>0</v>
      </c>
    </row>
    <row r="165" spans="1:3" s="54" customFormat="1" x14ac:dyDescent="0.25">
      <c r="A165" s="39" t="s">
        <v>36</v>
      </c>
      <c r="B165" s="40">
        <f>B163+B164</f>
        <v>20701</v>
      </c>
      <c r="C165" s="41">
        <f t="shared" ref="C165" si="6">C163+C164</f>
        <v>18266.900000000001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8">
        <v>0</v>
      </c>
      <c r="C175" s="59">
        <v>0</v>
      </c>
    </row>
    <row r="176" spans="1:3" s="54" customFormat="1" x14ac:dyDescent="0.25">
      <c r="A176" s="42" t="s">
        <v>16</v>
      </c>
      <c r="B176" s="56">
        <v>350</v>
      </c>
      <c r="C176" s="57">
        <v>4597.2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hidden="1" x14ac:dyDescent="0.25">
      <c r="A188" s="42" t="s">
        <v>70</v>
      </c>
      <c r="B188" s="56">
        <v>0</v>
      </c>
      <c r="C188" s="57">
        <v>0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x14ac:dyDescent="0.25">
      <c r="A190" s="42" t="s">
        <v>27</v>
      </c>
      <c r="B190" s="56">
        <v>160</v>
      </c>
      <c r="C190" s="57">
        <v>1654.4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x14ac:dyDescent="0.25">
      <c r="A192" s="42" t="s">
        <v>29</v>
      </c>
      <c r="B192" s="56">
        <f>153/12*4</f>
        <v>51</v>
      </c>
      <c r="C192" s="57">
        <f>1843.9/12*4</f>
        <v>614.63333333333333</v>
      </c>
    </row>
    <row r="193" spans="1:3" s="54" customFormat="1" x14ac:dyDescent="0.25">
      <c r="A193" s="42" t="s">
        <v>30</v>
      </c>
      <c r="B193" s="56">
        <f>153-51+92</f>
        <v>194</v>
      </c>
      <c r="C193" s="57">
        <f>1843.9-614.6+1002.7</f>
        <v>2232</v>
      </c>
    </row>
    <row r="194" spans="1:3" s="54" customFormat="1" hidden="1" x14ac:dyDescent="0.25">
      <c r="A194" s="42" t="s">
        <v>31</v>
      </c>
      <c r="B194" s="56">
        <v>0</v>
      </c>
      <c r="C194" s="57">
        <v>0</v>
      </c>
    </row>
    <row r="195" spans="1:3" s="54" customFormat="1" hidden="1" x14ac:dyDescent="0.25">
      <c r="A195" s="42" t="s">
        <v>32</v>
      </c>
      <c r="B195" s="56">
        <v>0</v>
      </c>
      <c r="C195" s="57">
        <v>0</v>
      </c>
    </row>
    <row r="196" spans="1:3" s="54" customFormat="1" hidden="1" x14ac:dyDescent="0.25">
      <c r="A196" s="42" t="s">
        <v>33</v>
      </c>
      <c r="B196" s="56">
        <v>0</v>
      </c>
      <c r="C196" s="57">
        <v>0</v>
      </c>
    </row>
    <row r="197" spans="1:3" s="54" customFormat="1" ht="30" hidden="1" x14ac:dyDescent="0.25">
      <c r="A197" s="42" t="s">
        <v>34</v>
      </c>
      <c r="B197" s="56">
        <v>0</v>
      </c>
      <c r="C197" s="57">
        <v>0</v>
      </c>
    </row>
    <row r="198" spans="1:3" s="54" customFormat="1" hidden="1" x14ac:dyDescent="0.25">
      <c r="A198" s="42" t="s">
        <v>35</v>
      </c>
      <c r="B198" s="56">
        <v>0</v>
      </c>
      <c r="C198" s="57">
        <v>0</v>
      </c>
    </row>
    <row r="199" spans="1:3" s="54" customFormat="1" x14ac:dyDescent="0.25">
      <c r="A199" s="39" t="s">
        <v>36</v>
      </c>
      <c r="B199" s="40">
        <f>SUM(B167:B198)</f>
        <v>755</v>
      </c>
      <c r="C199" s="41">
        <f>SUM(C167:C198)</f>
        <v>9098.2333333333336</v>
      </c>
    </row>
    <row r="200" spans="1:3" s="54" customFormat="1" x14ac:dyDescent="0.25">
      <c r="A200" s="50" t="s">
        <v>48</v>
      </c>
      <c r="B200" s="40">
        <v>4965</v>
      </c>
      <c r="C200" s="41">
        <v>11437.8</v>
      </c>
    </row>
    <row r="201" spans="1:3" s="54" customFormat="1" x14ac:dyDescent="0.25">
      <c r="A201" s="51" t="s">
        <v>49</v>
      </c>
      <c r="B201" s="46">
        <v>132</v>
      </c>
      <c r="C201" s="47">
        <v>305.39999999999998</v>
      </c>
    </row>
    <row r="202" spans="1:3" ht="15.75" x14ac:dyDescent="0.25">
      <c r="A202" s="8" t="s">
        <v>50</v>
      </c>
      <c r="B202" s="8"/>
      <c r="C202" s="22">
        <f>C49+C91+C123+C165+C199+C200</f>
        <v>99563.733333333337</v>
      </c>
    </row>
    <row r="203" spans="1:3" x14ac:dyDescent="0.25">
      <c r="A203" s="50" t="s">
        <v>92</v>
      </c>
      <c r="B203" s="66">
        <v>4440</v>
      </c>
      <c r="C203" s="41">
        <v>5264.1</v>
      </c>
    </row>
    <row r="204" spans="1:3" x14ac:dyDescent="0.25">
      <c r="A204" s="50" t="s">
        <v>93</v>
      </c>
      <c r="B204" s="66">
        <v>2546</v>
      </c>
      <c r="C204" s="41">
        <v>2600.6999999999998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103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82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x14ac:dyDescent="0.25">
      <c r="A13" s="23" t="s">
        <v>7</v>
      </c>
      <c r="B13" s="4">
        <v>305</v>
      </c>
      <c r="C13" s="24">
        <v>5477.1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x14ac:dyDescent="0.25">
      <c r="A19" s="23" t="s">
        <v>11</v>
      </c>
      <c r="B19" s="4">
        <v>85</v>
      </c>
      <c r="C19" s="24">
        <v>2175.3000000000002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x14ac:dyDescent="0.25">
      <c r="A23" s="23" t="s">
        <v>15</v>
      </c>
      <c r="B23" s="4">
        <v>522</v>
      </c>
      <c r="C23" s="24">
        <v>7587.2</v>
      </c>
    </row>
    <row r="24" spans="1:3" x14ac:dyDescent="0.25">
      <c r="A24" s="23" t="s">
        <v>16</v>
      </c>
      <c r="B24" s="4">
        <f>-171+1516</f>
        <v>1345</v>
      </c>
      <c r="C24" s="24">
        <f>-3183.1+27198.9</f>
        <v>24015.800000000003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x14ac:dyDescent="0.25">
      <c r="A26" s="23" t="s">
        <v>18</v>
      </c>
      <c r="B26" s="4">
        <v>347</v>
      </c>
      <c r="C26" s="24">
        <v>6537.6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x14ac:dyDescent="0.25">
      <c r="A28" s="23" t="s">
        <v>53</v>
      </c>
      <c r="B28" s="4">
        <v>181</v>
      </c>
      <c r="C28" s="24">
        <v>2800.9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886</v>
      </c>
      <c r="C36" s="24">
        <v>17322.2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627</v>
      </c>
      <c r="C38" s="24">
        <v>6842.5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1089</v>
      </c>
      <c r="C41" s="24">
        <v>16831.900000000001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hidden="1" x14ac:dyDescent="0.25">
      <c r="A44" s="23" t="s">
        <v>32</v>
      </c>
      <c r="B44" s="4">
        <v>0</v>
      </c>
      <c r="C44" s="24">
        <v>0</v>
      </c>
    </row>
    <row r="45" spans="1:3" hidden="1" x14ac:dyDescent="0.25">
      <c r="A45" s="23" t="s">
        <v>33</v>
      </c>
      <c r="B45" s="4">
        <v>0</v>
      </c>
      <c r="C45" s="24">
        <v>0</v>
      </c>
    </row>
    <row r="46" spans="1:3" ht="30" hidden="1" x14ac:dyDescent="0.25">
      <c r="A46" s="23" t="s">
        <v>34</v>
      </c>
      <c r="B46" s="4">
        <v>0</v>
      </c>
      <c r="C46" s="24">
        <v>0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5387</v>
      </c>
      <c r="C49" s="41">
        <f>SUM(C13:C48)</f>
        <v>89590.5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24391</v>
      </c>
      <c r="C52" s="24">
        <v>7219</v>
      </c>
    </row>
    <row r="53" spans="1:3" hidden="1" x14ac:dyDescent="0.25">
      <c r="A53" s="32" t="s">
        <v>14</v>
      </c>
      <c r="B53" s="4">
        <v>0</v>
      </c>
      <c r="C53" s="24">
        <v>0</v>
      </c>
    </row>
    <row r="54" spans="1:3" hidden="1" x14ac:dyDescent="0.25">
      <c r="A54" s="32" t="s">
        <v>9</v>
      </c>
      <c r="B54" s="4"/>
      <c r="C54" s="24"/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hidden="1" x14ac:dyDescent="0.25">
      <c r="A56" s="32" t="s">
        <v>56</v>
      </c>
      <c r="B56" s="4">
        <v>0</v>
      </c>
      <c r="C56" s="24">
        <v>0</v>
      </c>
    </row>
    <row r="57" spans="1:3" hidden="1" x14ac:dyDescent="0.25">
      <c r="A57" s="32" t="s">
        <v>41</v>
      </c>
      <c r="B57" s="4"/>
      <c r="C57" s="24"/>
    </row>
    <row r="58" spans="1:3" hidden="1" x14ac:dyDescent="0.25">
      <c r="A58" s="32" t="s">
        <v>32</v>
      </c>
      <c r="B58" s="4">
        <v>0</v>
      </c>
      <c r="C58" s="24">
        <v>0</v>
      </c>
    </row>
    <row r="59" spans="1:3" x14ac:dyDescent="0.25">
      <c r="A59" s="32" t="s">
        <v>7</v>
      </c>
      <c r="B59" s="4">
        <v>1107</v>
      </c>
      <c r="C59" s="24">
        <v>358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hidden="1" x14ac:dyDescent="0.25">
      <c r="A61" s="32" t="s">
        <v>35</v>
      </c>
      <c r="B61" s="4">
        <v>0</v>
      </c>
      <c r="C61" s="24">
        <v>0</v>
      </c>
    </row>
    <row r="62" spans="1:3" x14ac:dyDescent="0.25">
      <c r="A62" s="32" t="s">
        <v>30</v>
      </c>
      <c r="B62" s="4">
        <v>10454</v>
      </c>
      <c r="C62" s="24">
        <v>4052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x14ac:dyDescent="0.25">
      <c r="A66" s="32" t="s">
        <v>40</v>
      </c>
      <c r="B66" s="4">
        <v>762</v>
      </c>
      <c r="C66" s="24">
        <v>217</v>
      </c>
    </row>
    <row r="67" spans="1:3" x14ac:dyDescent="0.25">
      <c r="A67" s="32" t="s">
        <v>28</v>
      </c>
      <c r="B67" s="4">
        <v>4885</v>
      </c>
      <c r="C67" s="24">
        <v>1335</v>
      </c>
    </row>
    <row r="68" spans="1:3" x14ac:dyDescent="0.25">
      <c r="A68" s="32" t="s">
        <v>29</v>
      </c>
      <c r="B68" s="4">
        <v>7910</v>
      </c>
      <c r="C68" s="24">
        <v>1846</v>
      </c>
    </row>
    <row r="69" spans="1:3" x14ac:dyDescent="0.25">
      <c r="A69" s="32" t="s">
        <v>15</v>
      </c>
      <c r="B69" s="4">
        <v>36374</v>
      </c>
      <c r="C69" s="24">
        <v>16208</v>
      </c>
    </row>
    <row r="70" spans="1:3" x14ac:dyDescent="0.25">
      <c r="A70" s="32" t="s">
        <v>10</v>
      </c>
      <c r="B70" s="4">
        <v>72045</v>
      </c>
      <c r="C70" s="24">
        <v>28745.5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hidden="1" x14ac:dyDescent="0.25">
      <c r="A73" s="32" t="s">
        <v>16</v>
      </c>
      <c r="B73" s="4"/>
      <c r="C73" s="24"/>
    </row>
    <row r="74" spans="1:3" hidden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x14ac:dyDescent="0.25">
      <c r="A76" s="32" t="s">
        <v>39</v>
      </c>
      <c r="B76" s="4">
        <v>4855</v>
      </c>
      <c r="C76" s="24">
        <v>1748</v>
      </c>
    </row>
    <row r="77" spans="1:3" x14ac:dyDescent="0.25">
      <c r="A77" s="32" t="s">
        <v>38</v>
      </c>
      <c r="B77" s="4">
        <v>360</v>
      </c>
      <c r="C77" s="24">
        <v>101</v>
      </c>
    </row>
    <row r="78" spans="1:3" x14ac:dyDescent="0.25">
      <c r="A78" s="32" t="s">
        <v>37</v>
      </c>
      <c r="B78" s="4">
        <v>1001</v>
      </c>
      <c r="C78" s="24">
        <v>357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x14ac:dyDescent="0.25">
      <c r="A80" s="32" t="s">
        <v>57</v>
      </c>
      <c r="B80" s="4">
        <v>1176</v>
      </c>
      <c r="C80" s="24">
        <v>391</v>
      </c>
    </row>
    <row r="81" spans="1:3" x14ac:dyDescent="0.25">
      <c r="A81" s="32" t="s">
        <v>11</v>
      </c>
      <c r="B81" s="4">
        <v>3149</v>
      </c>
      <c r="C81" s="24">
        <v>1032</v>
      </c>
    </row>
    <row r="82" spans="1:3" hidden="1" x14ac:dyDescent="0.25">
      <c r="A82" s="33" t="s">
        <v>58</v>
      </c>
      <c r="B82" s="4">
        <v>0</v>
      </c>
      <c r="C82" s="24"/>
    </row>
    <row r="83" spans="1:3" hidden="1" x14ac:dyDescent="0.25">
      <c r="A83" s="33" t="s">
        <v>91</v>
      </c>
      <c r="B83" s="4">
        <v>0</v>
      </c>
      <c r="C83" s="24"/>
    </row>
    <row r="84" spans="1:3" x14ac:dyDescent="0.25">
      <c r="A84" s="33" t="s">
        <v>42</v>
      </c>
      <c r="B84" s="4">
        <v>2552</v>
      </c>
      <c r="C84" s="24">
        <v>1256.4000000000001</v>
      </c>
    </row>
    <row r="85" spans="1:3" x14ac:dyDescent="0.25">
      <c r="A85" s="33" t="s">
        <v>44</v>
      </c>
      <c r="B85" s="4">
        <v>1</v>
      </c>
      <c r="C85" s="24">
        <v>0.6</v>
      </c>
    </row>
    <row r="86" spans="1:3" hidden="1" x14ac:dyDescent="0.25">
      <c r="A86" s="33" t="s">
        <v>43</v>
      </c>
      <c r="B86" s="4">
        <v>0</v>
      </c>
      <c r="C86" s="24"/>
    </row>
    <row r="87" spans="1:3" hidden="1" x14ac:dyDescent="0.25">
      <c r="A87" s="33" t="s">
        <v>60</v>
      </c>
      <c r="B87" s="4">
        <v>0</v>
      </c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168469</v>
      </c>
      <c r="C89" s="41">
        <f t="shared" ref="C89" si="0">SUM(C52:C81)</f>
        <v>63609.5</v>
      </c>
    </row>
    <row r="90" spans="1:3" s="54" customFormat="1" x14ac:dyDescent="0.25">
      <c r="A90" s="45" t="s">
        <v>46</v>
      </c>
      <c r="B90" s="46">
        <f>SUM(B82:B88)</f>
        <v>2553</v>
      </c>
      <c r="C90" s="47">
        <f t="shared" ref="C90" si="1">SUM(C82:C88)</f>
        <v>1257</v>
      </c>
    </row>
    <row r="91" spans="1:3" s="54" customFormat="1" x14ac:dyDescent="0.25">
      <c r="A91" s="39" t="s">
        <v>36</v>
      </c>
      <c r="B91" s="40">
        <f>B89+B90</f>
        <v>171022</v>
      </c>
      <c r="C91" s="41">
        <f t="shared" ref="C91" si="2">C89+C90</f>
        <v>64866.5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143</v>
      </c>
      <c r="C93" s="43">
        <v>69.7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>
        <v>0</v>
      </c>
      <c r="C98" s="43">
        <v>0</v>
      </c>
    </row>
    <row r="99" spans="1:3" s="54" customFormat="1" hidden="1" x14ac:dyDescent="0.25">
      <c r="A99" s="42" t="s">
        <v>32</v>
      </c>
      <c r="B99" s="37">
        <v>0</v>
      </c>
      <c r="C99" s="43">
        <v>0</v>
      </c>
    </row>
    <row r="100" spans="1:3" s="54" customFormat="1" x14ac:dyDescent="0.25">
      <c r="A100" s="42" t="s">
        <v>7</v>
      </c>
      <c r="B100" s="37">
        <v>119</v>
      </c>
      <c r="C100" s="43">
        <v>58.1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x14ac:dyDescent="0.25">
      <c r="A103" s="42" t="s">
        <v>30</v>
      </c>
      <c r="B103" s="37">
        <v>602</v>
      </c>
      <c r="C103" s="43">
        <v>294.39999999999998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hidden="1" x14ac:dyDescent="0.25">
      <c r="A108" s="42" t="s">
        <v>28</v>
      </c>
      <c r="B108" s="37">
        <v>0</v>
      </c>
      <c r="C108" s="43">
        <v>0</v>
      </c>
    </row>
    <row r="109" spans="1:3" s="54" customFormat="1" hidden="1" x14ac:dyDescent="0.25">
      <c r="A109" s="42" t="s">
        <v>29</v>
      </c>
      <c r="B109" s="37">
        <v>0</v>
      </c>
      <c r="C109" s="43">
        <v>0</v>
      </c>
    </row>
    <row r="110" spans="1:3" s="54" customFormat="1" x14ac:dyDescent="0.25">
      <c r="A110" s="42" t="s">
        <v>15</v>
      </c>
      <c r="B110" s="37">
        <v>808</v>
      </c>
      <c r="C110" s="43">
        <v>697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27391</v>
      </c>
      <c r="C114" s="43">
        <v>15597.8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x14ac:dyDescent="0.25">
      <c r="A117" s="42" t="s">
        <v>39</v>
      </c>
      <c r="B117" s="37">
        <v>8</v>
      </c>
      <c r="C117" s="43">
        <v>3.9</v>
      </c>
    </row>
    <row r="118" spans="1:3" s="54" customFormat="1" hidden="1" x14ac:dyDescent="0.25">
      <c r="A118" s="42" t="s">
        <v>38</v>
      </c>
      <c r="B118" s="37">
        <v>0</v>
      </c>
      <c r="C118" s="43">
        <v>0</v>
      </c>
    </row>
    <row r="119" spans="1:3" s="54" customFormat="1" x14ac:dyDescent="0.25">
      <c r="A119" s="42" t="s">
        <v>37</v>
      </c>
      <c r="B119" s="37">
        <v>1022</v>
      </c>
      <c r="C119" s="43">
        <v>499.7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hidden="1" x14ac:dyDescent="0.25">
      <c r="A122" s="42" t="s">
        <v>11</v>
      </c>
      <c r="B122" s="37">
        <v>0</v>
      </c>
      <c r="C122" s="43">
        <v>0</v>
      </c>
    </row>
    <row r="123" spans="1:3" s="54" customFormat="1" x14ac:dyDescent="0.25">
      <c r="A123" s="39" t="s">
        <v>36</v>
      </c>
      <c r="B123" s="40">
        <f>SUM(B93:B122)</f>
        <v>30093</v>
      </c>
      <c r="C123" s="41">
        <f t="shared" ref="C123" si="3">SUM(C93:C122)</f>
        <v>17220.600000000002</v>
      </c>
    </row>
    <row r="124" spans="1:3" x14ac:dyDescent="0.25">
      <c r="A124" s="94" t="s">
        <v>65</v>
      </c>
      <c r="B124" s="94"/>
      <c r="C124" s="94"/>
    </row>
    <row r="125" spans="1:3" x14ac:dyDescent="0.25">
      <c r="A125" s="32" t="s">
        <v>27</v>
      </c>
      <c r="B125" s="4">
        <v>2608</v>
      </c>
      <c r="C125" s="24">
        <v>3888</v>
      </c>
    </row>
    <row r="126" spans="1:3" hidden="1" x14ac:dyDescent="0.25">
      <c r="A126" s="32" t="s">
        <v>14</v>
      </c>
      <c r="B126" s="4">
        <v>0</v>
      </c>
      <c r="C126" s="24">
        <v>0</v>
      </c>
    </row>
    <row r="127" spans="1:3" hidden="1" x14ac:dyDescent="0.25">
      <c r="A127" s="32" t="s">
        <v>9</v>
      </c>
      <c r="B127" s="4">
        <v>0</v>
      </c>
      <c r="C127" s="24">
        <v>0</v>
      </c>
    </row>
    <row r="128" spans="1:3" hidden="1" x14ac:dyDescent="0.25">
      <c r="A128" s="32" t="s">
        <v>13</v>
      </c>
      <c r="B128" s="4">
        <v>0</v>
      </c>
      <c r="C128" s="24">
        <v>0</v>
      </c>
    </row>
    <row r="129" spans="1:3" hidden="1" x14ac:dyDescent="0.25">
      <c r="A129" s="32" t="s">
        <v>56</v>
      </c>
      <c r="B129" s="4">
        <v>0</v>
      </c>
      <c r="C129" s="24">
        <v>0</v>
      </c>
    </row>
    <row r="130" spans="1:3" x14ac:dyDescent="0.25">
      <c r="A130" s="32" t="s">
        <v>41</v>
      </c>
      <c r="B130" s="4">
        <v>2</v>
      </c>
      <c r="C130" s="24">
        <v>2</v>
      </c>
    </row>
    <row r="131" spans="1:3" hidden="1" x14ac:dyDescent="0.25">
      <c r="A131" s="32" t="s">
        <v>32</v>
      </c>
      <c r="B131" s="4">
        <v>0</v>
      </c>
      <c r="C131" s="24">
        <v>0</v>
      </c>
    </row>
    <row r="132" spans="1:3" x14ac:dyDescent="0.25">
      <c r="A132" s="32" t="s">
        <v>7</v>
      </c>
      <c r="B132" s="4">
        <v>324</v>
      </c>
      <c r="C132" s="24">
        <v>257</v>
      </c>
    </row>
    <row r="133" spans="1:3" hidden="1" x14ac:dyDescent="0.25">
      <c r="A133" s="32" t="s">
        <v>24</v>
      </c>
      <c r="B133" s="4">
        <v>0</v>
      </c>
      <c r="C133" s="24">
        <v>0</v>
      </c>
    </row>
    <row r="134" spans="1:3" hidden="1" x14ac:dyDescent="0.25">
      <c r="A134" s="32" t="s">
        <v>35</v>
      </c>
      <c r="B134" s="4">
        <v>0</v>
      </c>
      <c r="C134" s="24">
        <v>0</v>
      </c>
    </row>
    <row r="135" spans="1:3" x14ac:dyDescent="0.25">
      <c r="A135" s="32" t="s">
        <v>30</v>
      </c>
      <c r="B135" s="4">
        <v>5074</v>
      </c>
      <c r="C135" s="24">
        <v>5073</v>
      </c>
    </row>
    <row r="136" spans="1:3" ht="15.75" hidden="1" customHeight="1" x14ac:dyDescent="0.25">
      <c r="A136" s="32" t="s">
        <v>20</v>
      </c>
      <c r="B136" s="4">
        <v>0</v>
      </c>
      <c r="C136" s="24">
        <v>0</v>
      </c>
    </row>
    <row r="137" spans="1:3" hidden="1" x14ac:dyDescent="0.25">
      <c r="A137" s="32" t="s">
        <v>17</v>
      </c>
      <c r="B137" s="4">
        <v>0</v>
      </c>
      <c r="C137" s="24">
        <v>0</v>
      </c>
    </row>
    <row r="138" spans="1:3" hidden="1" x14ac:dyDescent="0.25">
      <c r="A138" s="32" t="s">
        <v>12</v>
      </c>
      <c r="B138" s="4">
        <v>0</v>
      </c>
      <c r="C138" s="24">
        <v>0</v>
      </c>
    </row>
    <row r="139" spans="1:3" x14ac:dyDescent="0.25">
      <c r="A139" s="32" t="s">
        <v>40</v>
      </c>
      <c r="B139" s="4">
        <v>429</v>
      </c>
      <c r="C139" s="24">
        <v>300</v>
      </c>
    </row>
    <row r="140" spans="1:3" x14ac:dyDescent="0.25">
      <c r="A140" s="32" t="s">
        <v>28</v>
      </c>
      <c r="B140" s="4">
        <v>3081</v>
      </c>
      <c r="C140" s="24">
        <v>3043</v>
      </c>
    </row>
    <row r="141" spans="1:3" x14ac:dyDescent="0.25">
      <c r="A141" s="32" t="s">
        <v>29</v>
      </c>
      <c r="B141" s="4">
        <v>3672</v>
      </c>
      <c r="C141" s="24">
        <v>2851</v>
      </c>
    </row>
    <row r="142" spans="1:3" x14ac:dyDescent="0.25">
      <c r="A142" s="32" t="s">
        <v>15</v>
      </c>
      <c r="B142" s="4">
        <v>16569</v>
      </c>
      <c r="C142" s="24">
        <v>20319</v>
      </c>
    </row>
    <row r="143" spans="1:3" hidden="1" x14ac:dyDescent="0.25">
      <c r="A143" s="32" t="s">
        <v>10</v>
      </c>
      <c r="B143" s="4">
        <v>0</v>
      </c>
      <c r="C143" s="24">
        <v>0</v>
      </c>
    </row>
    <row r="144" spans="1:3" hidden="1" x14ac:dyDescent="0.25">
      <c r="A144" s="32" t="s">
        <v>8</v>
      </c>
      <c r="B144" s="4">
        <v>0</v>
      </c>
      <c r="C144" s="24">
        <v>0</v>
      </c>
    </row>
    <row r="145" spans="1:3" hidden="1" x14ac:dyDescent="0.25">
      <c r="A145" s="32" t="s">
        <v>47</v>
      </c>
      <c r="B145" s="4">
        <v>0</v>
      </c>
      <c r="C145" s="24">
        <v>0</v>
      </c>
    </row>
    <row r="146" spans="1:3" x14ac:dyDescent="0.25">
      <c r="A146" s="32" t="s">
        <v>16</v>
      </c>
      <c r="B146" s="4">
        <v>25142</v>
      </c>
      <c r="C146" s="24">
        <v>24883.599999999999</v>
      </c>
    </row>
    <row r="147" spans="1:3" hidden="1" x14ac:dyDescent="0.25">
      <c r="A147" s="32" t="s">
        <v>55</v>
      </c>
      <c r="B147" s="4">
        <v>0</v>
      </c>
      <c r="C147" s="24">
        <v>0</v>
      </c>
    </row>
    <row r="148" spans="1:3" hidden="1" x14ac:dyDescent="0.25">
      <c r="A148" s="32" t="s">
        <v>23</v>
      </c>
      <c r="B148" s="4">
        <v>0</v>
      </c>
      <c r="C148" s="24">
        <v>0</v>
      </c>
    </row>
    <row r="149" spans="1:3" x14ac:dyDescent="0.25">
      <c r="A149" s="32" t="s">
        <v>39</v>
      </c>
      <c r="B149" s="4">
        <v>2827</v>
      </c>
      <c r="C149" s="24">
        <v>2613</v>
      </c>
    </row>
    <row r="150" spans="1:3" x14ac:dyDescent="0.25">
      <c r="A150" s="32" t="s">
        <v>38</v>
      </c>
      <c r="B150" s="4">
        <v>233</v>
      </c>
      <c r="C150" s="24">
        <v>151</v>
      </c>
    </row>
    <row r="151" spans="1:3" x14ac:dyDescent="0.25">
      <c r="A151" s="32" t="s">
        <v>37</v>
      </c>
      <c r="B151" s="4">
        <v>177</v>
      </c>
      <c r="C151" s="24">
        <v>163</v>
      </c>
    </row>
    <row r="152" spans="1:3" hidden="1" x14ac:dyDescent="0.25">
      <c r="A152" s="32" t="s">
        <v>21</v>
      </c>
      <c r="B152" s="4">
        <v>0</v>
      </c>
      <c r="C152" s="24">
        <v>0</v>
      </c>
    </row>
    <row r="153" spans="1:3" x14ac:dyDescent="0.25">
      <c r="A153" s="32" t="s">
        <v>57</v>
      </c>
      <c r="B153" s="4">
        <v>16957</v>
      </c>
      <c r="C153" s="24">
        <v>9013</v>
      </c>
    </row>
    <row r="154" spans="1:3" x14ac:dyDescent="0.25">
      <c r="A154" s="32" t="s">
        <v>11</v>
      </c>
      <c r="B154" s="4">
        <v>645</v>
      </c>
      <c r="C154" s="24">
        <v>510</v>
      </c>
    </row>
    <row r="155" spans="1:3" hidden="1" x14ac:dyDescent="0.25">
      <c r="A155" s="33" t="s">
        <v>58</v>
      </c>
      <c r="B155" s="4">
        <v>0</v>
      </c>
      <c r="C155" s="24"/>
    </row>
    <row r="156" spans="1:3" hidden="1" x14ac:dyDescent="0.25">
      <c r="A156" s="33" t="s">
        <v>59</v>
      </c>
      <c r="B156" s="4">
        <v>0</v>
      </c>
      <c r="C156" s="24"/>
    </row>
    <row r="157" spans="1:3" hidden="1" x14ac:dyDescent="0.25">
      <c r="A157" s="33" t="s">
        <v>42</v>
      </c>
      <c r="B157" s="4">
        <v>0</v>
      </c>
      <c r="C157" s="24"/>
    </row>
    <row r="158" spans="1:3" s="54" customFormat="1" x14ac:dyDescent="0.25">
      <c r="A158" s="44" t="s">
        <v>44</v>
      </c>
      <c r="B158" s="37">
        <v>2</v>
      </c>
      <c r="C158" s="43">
        <v>8.3000000000000007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>
        <v>0</v>
      </c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77740</v>
      </c>
      <c r="C163" s="41">
        <f t="shared" ref="C163" si="4">SUM(C125:C154)</f>
        <v>73066.600000000006</v>
      </c>
    </row>
    <row r="164" spans="1:3" s="54" customFormat="1" ht="19.5" customHeight="1" x14ac:dyDescent="0.25">
      <c r="A164" s="45" t="s">
        <v>46</v>
      </c>
      <c r="B164" s="46">
        <f>SUM(B155:B162)</f>
        <v>2</v>
      </c>
      <c r="C164" s="47">
        <f t="shared" ref="C164" si="5">SUM(C155:C162)</f>
        <v>8.3000000000000007</v>
      </c>
    </row>
    <row r="165" spans="1:3" s="54" customFormat="1" x14ac:dyDescent="0.25">
      <c r="A165" s="39" t="s">
        <v>36</v>
      </c>
      <c r="B165" s="40">
        <f>B163+B164</f>
        <v>77742</v>
      </c>
      <c r="C165" s="41">
        <f t="shared" ref="C165" si="6">C163+C164</f>
        <v>73074.900000000009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8">
        <v>0</v>
      </c>
      <c r="C175" s="59">
        <v>0</v>
      </c>
    </row>
    <row r="176" spans="1:3" s="54" customFormat="1" x14ac:dyDescent="0.25">
      <c r="A176" s="42" t="s">
        <v>16</v>
      </c>
      <c r="B176" s="56">
        <v>1895</v>
      </c>
      <c r="C176" s="57">
        <v>18123.3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hidden="1" x14ac:dyDescent="0.25">
      <c r="A188" s="42" t="s">
        <v>70</v>
      </c>
      <c r="B188" s="56">
        <v>0</v>
      </c>
      <c r="C188" s="57">
        <v>0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hidden="1" x14ac:dyDescent="0.25">
      <c r="A190" s="42" t="s">
        <v>27</v>
      </c>
      <c r="B190" s="56">
        <v>0</v>
      </c>
      <c r="C190" s="57">
        <v>0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848</v>
      </c>
      <c r="C193" s="57">
        <v>8294.5</v>
      </c>
    </row>
    <row r="194" spans="1:3" s="54" customFormat="1" hidden="1" x14ac:dyDescent="0.25">
      <c r="A194" s="42" t="s">
        <v>31</v>
      </c>
      <c r="B194" s="58">
        <v>0</v>
      </c>
      <c r="C194" s="59">
        <v>0</v>
      </c>
    </row>
    <row r="195" spans="1:3" s="54" customFormat="1" hidden="1" x14ac:dyDescent="0.25">
      <c r="A195" s="42" t="s">
        <v>32</v>
      </c>
      <c r="B195" s="58">
        <v>0</v>
      </c>
      <c r="C195" s="59">
        <v>0</v>
      </c>
    </row>
    <row r="196" spans="1:3" s="54" customFormat="1" hidden="1" x14ac:dyDescent="0.25">
      <c r="A196" s="42" t="s">
        <v>33</v>
      </c>
      <c r="B196" s="58">
        <v>0</v>
      </c>
      <c r="C196" s="59">
        <v>0</v>
      </c>
    </row>
    <row r="197" spans="1:3" s="54" customFormat="1" ht="30" hidden="1" x14ac:dyDescent="0.25">
      <c r="A197" s="42" t="s">
        <v>34</v>
      </c>
      <c r="B197" s="58">
        <v>0</v>
      </c>
      <c r="C197" s="59">
        <v>0</v>
      </c>
    </row>
    <row r="198" spans="1:3" s="54" customFormat="1" hidden="1" x14ac:dyDescent="0.25">
      <c r="A198" s="42" t="s">
        <v>35</v>
      </c>
      <c r="B198" s="58">
        <v>0</v>
      </c>
      <c r="C198" s="59">
        <v>0</v>
      </c>
    </row>
    <row r="199" spans="1:3" s="54" customFormat="1" x14ac:dyDescent="0.25">
      <c r="A199" s="39" t="s">
        <v>36</v>
      </c>
      <c r="B199" s="40">
        <f>SUM(B167:B198)</f>
        <v>2743</v>
      </c>
      <c r="C199" s="41">
        <f>SUM(C167:C198)</f>
        <v>26417.8</v>
      </c>
    </row>
    <row r="200" spans="1:3" s="54" customFormat="1" x14ac:dyDescent="0.25">
      <c r="A200" s="50" t="s">
        <v>48</v>
      </c>
      <c r="B200" s="40">
        <v>18644</v>
      </c>
      <c r="C200" s="41">
        <v>42950</v>
      </c>
    </row>
    <row r="201" spans="1:3" s="54" customFormat="1" x14ac:dyDescent="0.25">
      <c r="A201" s="51" t="s">
        <v>49</v>
      </c>
      <c r="B201" s="46">
        <v>208</v>
      </c>
      <c r="C201" s="47">
        <v>481.3</v>
      </c>
    </row>
    <row r="202" spans="1:3" s="54" customFormat="1" ht="15.75" x14ac:dyDescent="0.25">
      <c r="A202" s="52" t="s">
        <v>50</v>
      </c>
      <c r="B202" s="52"/>
      <c r="C202" s="53">
        <f>C49+C91+C123+C165+C199+C200</f>
        <v>314120.3</v>
      </c>
    </row>
    <row r="203" spans="1:3" x14ac:dyDescent="0.25">
      <c r="A203" s="50" t="s">
        <v>92</v>
      </c>
      <c r="B203" s="66">
        <v>15557</v>
      </c>
      <c r="C203" s="41">
        <v>18444.400000000001</v>
      </c>
    </row>
    <row r="204" spans="1:3" x14ac:dyDescent="0.25">
      <c r="A204" s="50" t="s">
        <v>93</v>
      </c>
      <c r="B204" s="66">
        <v>12515</v>
      </c>
      <c r="C204" s="41">
        <v>12784.1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119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83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x14ac:dyDescent="0.25">
      <c r="A13" s="23" t="s">
        <v>7</v>
      </c>
      <c r="B13" s="4">
        <v>226</v>
      </c>
      <c r="C13" s="24">
        <v>4024.8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hidden="1" x14ac:dyDescent="0.25">
      <c r="A23" s="23" t="s">
        <v>15</v>
      </c>
      <c r="B23" s="4">
        <v>0</v>
      </c>
      <c r="C23" s="24">
        <v>0</v>
      </c>
    </row>
    <row r="24" spans="1:3" x14ac:dyDescent="0.25">
      <c r="A24" s="23" t="s">
        <v>16</v>
      </c>
      <c r="B24" s="4">
        <v>681</v>
      </c>
      <c r="C24" s="24">
        <v>12909.3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x14ac:dyDescent="0.25">
      <c r="A26" s="23" t="s">
        <v>18</v>
      </c>
      <c r="B26" s="4">
        <v>458</v>
      </c>
      <c r="C26" s="24">
        <v>8165.3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562</v>
      </c>
      <c r="C36" s="24">
        <v>9646.6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255</v>
      </c>
      <c r="C38" s="24">
        <v>3069.2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288</v>
      </c>
      <c r="C41" s="24">
        <v>4618.8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hidden="1" x14ac:dyDescent="0.25">
      <c r="A44" s="23" t="s">
        <v>32</v>
      </c>
      <c r="B44" s="4">
        <v>0</v>
      </c>
      <c r="C44" s="24">
        <v>0</v>
      </c>
    </row>
    <row r="45" spans="1:3" hidden="1" x14ac:dyDescent="0.25">
      <c r="A45" s="23" t="s">
        <v>33</v>
      </c>
      <c r="B45" s="4">
        <v>0</v>
      </c>
      <c r="C45" s="24">
        <v>0</v>
      </c>
    </row>
    <row r="46" spans="1:3" ht="30" hidden="1" x14ac:dyDescent="0.25">
      <c r="A46" s="23" t="s">
        <v>34</v>
      </c>
      <c r="B46" s="4">
        <v>0</v>
      </c>
      <c r="C46" s="24">
        <v>0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2470</v>
      </c>
      <c r="C49" s="41">
        <f>SUM(C13:C48)</f>
        <v>42434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4562</v>
      </c>
      <c r="C52" s="24">
        <v>1167</v>
      </c>
    </row>
    <row r="53" spans="1:3" hidden="1" x14ac:dyDescent="0.25">
      <c r="A53" s="32" t="s">
        <v>14</v>
      </c>
      <c r="B53" s="4">
        <v>0</v>
      </c>
      <c r="C53" s="24">
        <v>0</v>
      </c>
    </row>
    <row r="54" spans="1:3" hidden="1" x14ac:dyDescent="0.25">
      <c r="A54" s="32" t="s">
        <v>9</v>
      </c>
      <c r="B54" s="4">
        <v>0</v>
      </c>
      <c r="C54" s="24">
        <v>0</v>
      </c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hidden="1" x14ac:dyDescent="0.25">
      <c r="A56" s="32" t="s">
        <v>56</v>
      </c>
      <c r="B56" s="4">
        <v>0</v>
      </c>
      <c r="C56" s="24">
        <v>0</v>
      </c>
    </row>
    <row r="57" spans="1:3" x14ac:dyDescent="0.25">
      <c r="A57" s="32" t="s">
        <v>41</v>
      </c>
      <c r="B57" s="4">
        <v>754</v>
      </c>
      <c r="C57" s="24">
        <v>194</v>
      </c>
    </row>
    <row r="58" spans="1:3" x14ac:dyDescent="0.25">
      <c r="A58" s="32" t="s">
        <v>32</v>
      </c>
      <c r="B58" s="4">
        <v>294</v>
      </c>
      <c r="C58" s="24">
        <v>132</v>
      </c>
    </row>
    <row r="59" spans="1:3" x14ac:dyDescent="0.25">
      <c r="A59" s="32" t="s">
        <v>7</v>
      </c>
      <c r="B59" s="4">
        <v>535</v>
      </c>
      <c r="C59" s="24">
        <v>161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hidden="1" x14ac:dyDescent="0.25">
      <c r="A61" s="32" t="s">
        <v>35</v>
      </c>
      <c r="B61" s="4">
        <v>0</v>
      </c>
      <c r="C61" s="24">
        <v>0</v>
      </c>
    </row>
    <row r="62" spans="1:3" x14ac:dyDescent="0.25">
      <c r="A62" s="32" t="s">
        <v>30</v>
      </c>
      <c r="B62" s="4">
        <v>2516</v>
      </c>
      <c r="C62" s="24">
        <v>901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x14ac:dyDescent="0.25">
      <c r="A66" s="32" t="s">
        <v>40</v>
      </c>
      <c r="B66" s="4">
        <v>244</v>
      </c>
      <c r="C66" s="24">
        <v>64</v>
      </c>
    </row>
    <row r="67" spans="1:3" x14ac:dyDescent="0.25">
      <c r="A67" s="32" t="s">
        <v>28</v>
      </c>
      <c r="B67" s="4">
        <v>2035</v>
      </c>
      <c r="C67" s="24">
        <v>513</v>
      </c>
    </row>
    <row r="68" spans="1:3" x14ac:dyDescent="0.25">
      <c r="A68" s="32" t="s">
        <v>29</v>
      </c>
      <c r="B68" s="4">
        <v>2757</v>
      </c>
      <c r="C68" s="24">
        <v>593</v>
      </c>
    </row>
    <row r="69" spans="1:3" x14ac:dyDescent="0.25">
      <c r="A69" s="32" t="s">
        <v>15</v>
      </c>
      <c r="B69" s="4">
        <v>10669</v>
      </c>
      <c r="C69" s="24">
        <v>6953</v>
      </c>
    </row>
    <row r="70" spans="1:3" hidden="1" x14ac:dyDescent="0.25">
      <c r="A70" s="32" t="s">
        <v>10</v>
      </c>
      <c r="B70" s="4">
        <v>0</v>
      </c>
      <c r="C70" s="24">
        <v>0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x14ac:dyDescent="0.25">
      <c r="A73" s="32" t="s">
        <v>16</v>
      </c>
      <c r="B73" s="4">
        <v>20016</v>
      </c>
      <c r="C73" s="24">
        <v>7494.2</v>
      </c>
    </row>
    <row r="74" spans="1:3" hidden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x14ac:dyDescent="0.25">
      <c r="A76" s="32" t="s">
        <v>39</v>
      </c>
      <c r="B76" s="4">
        <v>102</v>
      </c>
      <c r="C76" s="24">
        <v>33</v>
      </c>
    </row>
    <row r="77" spans="1:3" x14ac:dyDescent="0.25">
      <c r="A77" s="32" t="s">
        <v>38</v>
      </c>
      <c r="B77" s="4">
        <v>91</v>
      </c>
      <c r="C77" s="24">
        <v>25</v>
      </c>
    </row>
    <row r="78" spans="1:3" x14ac:dyDescent="0.25">
      <c r="A78" s="32" t="s">
        <v>37</v>
      </c>
      <c r="B78" s="4">
        <v>2425</v>
      </c>
      <c r="C78" s="24">
        <v>784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x14ac:dyDescent="0.25">
      <c r="A80" s="32" t="s">
        <v>57</v>
      </c>
      <c r="B80" s="4">
        <v>506</v>
      </c>
      <c r="C80" s="24">
        <v>62</v>
      </c>
    </row>
    <row r="81" spans="1:3" x14ac:dyDescent="0.25">
      <c r="A81" s="32" t="s">
        <v>11</v>
      </c>
      <c r="B81" s="4">
        <v>1050</v>
      </c>
      <c r="C81" s="24">
        <v>324</v>
      </c>
    </row>
    <row r="82" spans="1:3" hidden="1" x14ac:dyDescent="0.25">
      <c r="A82" s="33" t="s">
        <v>58</v>
      </c>
      <c r="B82" s="4">
        <v>0</v>
      </c>
      <c r="C82" s="24"/>
    </row>
    <row r="83" spans="1:3" hidden="1" x14ac:dyDescent="0.25">
      <c r="A83" s="33" t="s">
        <v>91</v>
      </c>
      <c r="B83" s="4">
        <v>0</v>
      </c>
      <c r="C83" s="24"/>
    </row>
    <row r="84" spans="1:3" x14ac:dyDescent="0.25">
      <c r="A84" s="33" t="s">
        <v>42</v>
      </c>
      <c r="B84" s="4">
        <v>933</v>
      </c>
      <c r="C84" s="24">
        <v>408.4</v>
      </c>
    </row>
    <row r="85" spans="1:3" x14ac:dyDescent="0.25">
      <c r="A85" s="33" t="s">
        <v>44</v>
      </c>
      <c r="B85" s="4">
        <v>12</v>
      </c>
      <c r="C85" s="24">
        <v>5.0999999999999996</v>
      </c>
    </row>
    <row r="86" spans="1:3" hidden="1" x14ac:dyDescent="0.25">
      <c r="A86" s="33" t="s">
        <v>43</v>
      </c>
      <c r="B86" s="4">
        <v>0</v>
      </c>
      <c r="C86" s="24"/>
    </row>
    <row r="87" spans="1:3" hidden="1" x14ac:dyDescent="0.25">
      <c r="A87" s="33" t="s">
        <v>60</v>
      </c>
      <c r="B87" s="4">
        <v>0</v>
      </c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48556</v>
      </c>
      <c r="C89" s="41">
        <f t="shared" ref="C89" si="0">SUM(C52:C81)</f>
        <v>19400.2</v>
      </c>
    </row>
    <row r="90" spans="1:3" s="54" customFormat="1" x14ac:dyDescent="0.25">
      <c r="A90" s="45" t="s">
        <v>46</v>
      </c>
      <c r="B90" s="46">
        <f>SUM(B82:B88)</f>
        <v>945</v>
      </c>
      <c r="C90" s="47">
        <f t="shared" ref="C90" si="1">SUM(C82:C88)</f>
        <v>413.5</v>
      </c>
    </row>
    <row r="91" spans="1:3" s="54" customFormat="1" x14ac:dyDescent="0.25">
      <c r="A91" s="39" t="s">
        <v>36</v>
      </c>
      <c r="B91" s="40">
        <f>B89+B90</f>
        <v>49501</v>
      </c>
      <c r="C91" s="41">
        <f t="shared" ref="C91" si="2">C89+C90</f>
        <v>19813.7</v>
      </c>
    </row>
    <row r="92" spans="1:3" s="54" customFormat="1" x14ac:dyDescent="0.25">
      <c r="A92" s="99" t="s">
        <v>64</v>
      </c>
      <c r="B92" s="99"/>
      <c r="C92" s="99"/>
    </row>
    <row r="93" spans="1:3" s="54" customFormat="1" hidden="1" x14ac:dyDescent="0.25">
      <c r="A93" s="42" t="s">
        <v>27</v>
      </c>
      <c r="B93" s="37">
        <v>0</v>
      </c>
      <c r="C93" s="43">
        <v>0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>
        <v>0</v>
      </c>
      <c r="C98" s="43">
        <v>0</v>
      </c>
    </row>
    <row r="99" spans="1:3" s="54" customFormat="1" x14ac:dyDescent="0.25">
      <c r="A99" s="42" t="s">
        <v>32</v>
      </c>
      <c r="B99" s="37">
        <v>2</v>
      </c>
      <c r="C99" s="43">
        <v>0.9</v>
      </c>
    </row>
    <row r="100" spans="1:3" s="54" customFormat="1" x14ac:dyDescent="0.25">
      <c r="A100" s="42" t="s">
        <v>7</v>
      </c>
      <c r="B100" s="37">
        <v>2</v>
      </c>
      <c r="C100" s="43">
        <v>1.5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x14ac:dyDescent="0.25">
      <c r="A103" s="42" t="s">
        <v>30</v>
      </c>
      <c r="B103" s="37">
        <v>148</v>
      </c>
      <c r="C103" s="43">
        <v>80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hidden="1" x14ac:dyDescent="0.25">
      <c r="A108" s="42" t="s">
        <v>28</v>
      </c>
      <c r="B108" s="37"/>
      <c r="C108" s="43"/>
    </row>
    <row r="109" spans="1:3" s="54" customFormat="1" hidden="1" x14ac:dyDescent="0.25">
      <c r="A109" s="42" t="s">
        <v>29</v>
      </c>
      <c r="B109" s="37"/>
      <c r="C109" s="43"/>
    </row>
    <row r="110" spans="1:3" s="54" customFormat="1" x14ac:dyDescent="0.25">
      <c r="A110" s="42" t="s">
        <v>15</v>
      </c>
      <c r="B110" s="37">
        <v>1187</v>
      </c>
      <c r="C110" s="43">
        <v>666.1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7195</v>
      </c>
      <c r="C114" s="43">
        <v>3542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hidden="1" x14ac:dyDescent="0.25">
      <c r="A117" s="42" t="s">
        <v>39</v>
      </c>
      <c r="B117" s="37"/>
      <c r="C117" s="43"/>
    </row>
    <row r="118" spans="1:3" s="54" customFormat="1" hidden="1" x14ac:dyDescent="0.25">
      <c r="A118" s="42" t="s">
        <v>38</v>
      </c>
      <c r="B118" s="37">
        <v>0</v>
      </c>
      <c r="C118" s="43">
        <v>0</v>
      </c>
    </row>
    <row r="119" spans="1:3" s="54" customFormat="1" x14ac:dyDescent="0.25">
      <c r="A119" s="42" t="s">
        <v>37</v>
      </c>
      <c r="B119" s="37">
        <v>137</v>
      </c>
      <c r="C119" s="43">
        <v>65.599999999999994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x14ac:dyDescent="0.25">
      <c r="A122" s="42" t="s">
        <v>11</v>
      </c>
      <c r="B122" s="37">
        <v>2</v>
      </c>
      <c r="C122" s="43">
        <v>0.9</v>
      </c>
    </row>
    <row r="123" spans="1:3" s="54" customFormat="1" x14ac:dyDescent="0.25">
      <c r="A123" s="39" t="s">
        <v>36</v>
      </c>
      <c r="B123" s="40">
        <f>SUM(B93:B122)</f>
        <v>8673</v>
      </c>
      <c r="C123" s="41">
        <f t="shared" ref="C123" si="3">SUM(C93:C122)</f>
        <v>4357</v>
      </c>
    </row>
    <row r="124" spans="1:3" s="54" customFormat="1" x14ac:dyDescent="0.25">
      <c r="A124" s="99" t="s">
        <v>65</v>
      </c>
      <c r="B124" s="99"/>
      <c r="C124" s="99"/>
    </row>
    <row r="125" spans="1:3" s="54" customFormat="1" x14ac:dyDescent="0.25">
      <c r="A125" s="42" t="s">
        <v>27</v>
      </c>
      <c r="B125" s="37">
        <v>503</v>
      </c>
      <c r="C125" s="43">
        <v>735</v>
      </c>
    </row>
    <row r="126" spans="1:3" s="54" customFormat="1" hidden="1" x14ac:dyDescent="0.25">
      <c r="A126" s="42" t="s">
        <v>14</v>
      </c>
      <c r="B126" s="37">
        <v>0</v>
      </c>
      <c r="C126" s="43">
        <v>0</v>
      </c>
    </row>
    <row r="127" spans="1:3" s="54" customFormat="1" hidden="1" x14ac:dyDescent="0.25">
      <c r="A127" s="42" t="s">
        <v>9</v>
      </c>
      <c r="B127" s="37">
        <v>0</v>
      </c>
      <c r="C127" s="43">
        <v>0</v>
      </c>
    </row>
    <row r="128" spans="1:3" s="54" customFormat="1" hidden="1" x14ac:dyDescent="0.25">
      <c r="A128" s="42" t="s">
        <v>13</v>
      </c>
      <c r="B128" s="37">
        <v>0</v>
      </c>
      <c r="C128" s="43">
        <v>0</v>
      </c>
    </row>
    <row r="129" spans="1:3" s="54" customFormat="1" hidden="1" x14ac:dyDescent="0.25">
      <c r="A129" s="42" t="s">
        <v>56</v>
      </c>
      <c r="B129" s="37">
        <v>0</v>
      </c>
      <c r="C129" s="43">
        <v>0</v>
      </c>
    </row>
    <row r="130" spans="1:3" s="54" customFormat="1" x14ac:dyDescent="0.25">
      <c r="A130" s="42" t="s">
        <v>41</v>
      </c>
      <c r="B130" s="37">
        <v>222</v>
      </c>
      <c r="C130" s="43">
        <v>225</v>
      </c>
    </row>
    <row r="131" spans="1:3" s="54" customFormat="1" x14ac:dyDescent="0.25">
      <c r="A131" s="42" t="s">
        <v>32</v>
      </c>
      <c r="B131" s="37">
        <v>327</v>
      </c>
      <c r="C131" s="43">
        <v>331</v>
      </c>
    </row>
    <row r="132" spans="1:3" s="54" customFormat="1" x14ac:dyDescent="0.25">
      <c r="A132" s="42" t="s">
        <v>7</v>
      </c>
      <c r="B132" s="37">
        <v>85</v>
      </c>
      <c r="C132" s="43">
        <v>66</v>
      </c>
    </row>
    <row r="133" spans="1:3" s="54" customFormat="1" hidden="1" x14ac:dyDescent="0.25">
      <c r="A133" s="42" t="s">
        <v>24</v>
      </c>
      <c r="B133" s="37">
        <v>0</v>
      </c>
      <c r="C133" s="43">
        <v>0</v>
      </c>
    </row>
    <row r="134" spans="1:3" s="54" customFormat="1" hidden="1" x14ac:dyDescent="0.25">
      <c r="A134" s="42" t="s">
        <v>35</v>
      </c>
      <c r="B134" s="37">
        <v>0</v>
      </c>
      <c r="C134" s="43">
        <v>0</v>
      </c>
    </row>
    <row r="135" spans="1:3" s="54" customFormat="1" x14ac:dyDescent="0.25">
      <c r="A135" s="42" t="s">
        <v>30</v>
      </c>
      <c r="B135" s="37">
        <v>1443</v>
      </c>
      <c r="C135" s="43">
        <v>1414</v>
      </c>
    </row>
    <row r="136" spans="1:3" s="54" customFormat="1" ht="13.5" hidden="1" customHeight="1" x14ac:dyDescent="0.25">
      <c r="A136" s="42" t="s">
        <v>20</v>
      </c>
      <c r="B136" s="37">
        <v>0</v>
      </c>
      <c r="C136" s="43">
        <v>0</v>
      </c>
    </row>
    <row r="137" spans="1:3" s="54" customFormat="1" hidden="1" x14ac:dyDescent="0.25">
      <c r="A137" s="42" t="s">
        <v>17</v>
      </c>
      <c r="B137" s="37">
        <v>0</v>
      </c>
      <c r="C137" s="43">
        <v>0</v>
      </c>
    </row>
    <row r="138" spans="1:3" s="54" customFormat="1" hidden="1" x14ac:dyDescent="0.25">
      <c r="A138" s="42" t="s">
        <v>12</v>
      </c>
      <c r="B138" s="37">
        <v>0</v>
      </c>
      <c r="C138" s="43">
        <v>0</v>
      </c>
    </row>
    <row r="139" spans="1:3" s="54" customFormat="1" x14ac:dyDescent="0.25">
      <c r="A139" s="42" t="s">
        <v>40</v>
      </c>
      <c r="B139" s="37">
        <v>629</v>
      </c>
      <c r="C139" s="43">
        <v>432</v>
      </c>
    </row>
    <row r="140" spans="1:3" s="54" customFormat="1" x14ac:dyDescent="0.25">
      <c r="A140" s="42" t="s">
        <v>28</v>
      </c>
      <c r="B140" s="37">
        <v>962</v>
      </c>
      <c r="C140" s="43">
        <v>933</v>
      </c>
    </row>
    <row r="141" spans="1:3" s="54" customFormat="1" x14ac:dyDescent="0.25">
      <c r="A141" s="42" t="s">
        <v>29</v>
      </c>
      <c r="B141" s="37">
        <v>446</v>
      </c>
      <c r="C141" s="43">
        <v>334</v>
      </c>
    </row>
    <row r="142" spans="1:3" s="54" customFormat="1" x14ac:dyDescent="0.25">
      <c r="A142" s="42" t="s">
        <v>15</v>
      </c>
      <c r="B142" s="37">
        <v>2833</v>
      </c>
      <c r="C142" s="43">
        <v>3419</v>
      </c>
    </row>
    <row r="143" spans="1:3" s="54" customFormat="1" hidden="1" x14ac:dyDescent="0.25">
      <c r="A143" s="42" t="s">
        <v>10</v>
      </c>
      <c r="B143" s="37">
        <v>0</v>
      </c>
      <c r="C143" s="43">
        <v>0</v>
      </c>
    </row>
    <row r="144" spans="1:3" s="54" customFormat="1" hidden="1" x14ac:dyDescent="0.25">
      <c r="A144" s="42" t="s">
        <v>8</v>
      </c>
      <c r="B144" s="37">
        <v>0</v>
      </c>
      <c r="C144" s="43">
        <v>0</v>
      </c>
    </row>
    <row r="145" spans="1:3" s="54" customFormat="1" hidden="1" x14ac:dyDescent="0.25">
      <c r="A145" s="42" t="s">
        <v>47</v>
      </c>
      <c r="B145" s="37">
        <v>0</v>
      </c>
      <c r="C145" s="43">
        <v>0</v>
      </c>
    </row>
    <row r="146" spans="1:3" s="54" customFormat="1" x14ac:dyDescent="0.25">
      <c r="A146" s="42" t="s">
        <v>16</v>
      </c>
      <c r="B146" s="37">
        <v>5751</v>
      </c>
      <c r="C146" s="43">
        <v>6936.1</v>
      </c>
    </row>
    <row r="147" spans="1:3" s="54" customFormat="1" ht="15" hidden="1" customHeight="1" x14ac:dyDescent="0.25">
      <c r="A147" s="42" t="s">
        <v>55</v>
      </c>
      <c r="B147" s="37">
        <v>0</v>
      </c>
      <c r="C147" s="43">
        <v>0</v>
      </c>
    </row>
    <row r="148" spans="1:3" s="54" customFormat="1" ht="15" hidden="1" customHeight="1" x14ac:dyDescent="0.25">
      <c r="A148" s="42" t="s">
        <v>23</v>
      </c>
      <c r="B148" s="37">
        <v>0</v>
      </c>
      <c r="C148" s="43">
        <v>0</v>
      </c>
    </row>
    <row r="149" spans="1:3" s="54" customFormat="1" x14ac:dyDescent="0.25">
      <c r="A149" s="42" t="s">
        <v>39</v>
      </c>
      <c r="B149" s="37">
        <v>24</v>
      </c>
      <c r="C149" s="43">
        <v>21</v>
      </c>
    </row>
    <row r="150" spans="1:3" s="54" customFormat="1" x14ac:dyDescent="0.25">
      <c r="A150" s="42" t="s">
        <v>38</v>
      </c>
      <c r="B150" s="37">
        <v>54</v>
      </c>
      <c r="C150" s="43">
        <v>35</v>
      </c>
    </row>
    <row r="151" spans="1:3" s="54" customFormat="1" x14ac:dyDescent="0.25">
      <c r="A151" s="42" t="s">
        <v>37</v>
      </c>
      <c r="B151" s="37">
        <v>2810</v>
      </c>
      <c r="C151" s="43">
        <v>2547</v>
      </c>
    </row>
    <row r="152" spans="1:3" s="54" customFormat="1" hidden="1" x14ac:dyDescent="0.25">
      <c r="A152" s="42" t="s">
        <v>21</v>
      </c>
      <c r="B152" s="37">
        <v>0</v>
      </c>
      <c r="C152" s="43">
        <v>0</v>
      </c>
    </row>
    <row r="153" spans="1:3" s="54" customFormat="1" x14ac:dyDescent="0.25">
      <c r="A153" s="42" t="s">
        <v>57</v>
      </c>
      <c r="B153" s="37">
        <v>6131</v>
      </c>
      <c r="C153" s="43">
        <v>4533</v>
      </c>
    </row>
    <row r="154" spans="1:3" s="54" customFormat="1" x14ac:dyDescent="0.25">
      <c r="A154" s="42" t="s">
        <v>11</v>
      </c>
      <c r="B154" s="37">
        <v>186</v>
      </c>
      <c r="C154" s="43">
        <v>142</v>
      </c>
    </row>
    <row r="155" spans="1:3" s="54" customFormat="1" hidden="1" x14ac:dyDescent="0.25">
      <c r="A155" s="44" t="s">
        <v>58</v>
      </c>
      <c r="B155" s="37">
        <v>0</v>
      </c>
      <c r="C155" s="43">
        <v>0</v>
      </c>
    </row>
    <row r="156" spans="1:3" s="54" customFormat="1" hidden="1" x14ac:dyDescent="0.25">
      <c r="A156" s="44" t="s">
        <v>59</v>
      </c>
      <c r="B156" s="37">
        <v>0</v>
      </c>
      <c r="C156" s="43">
        <v>0</v>
      </c>
    </row>
    <row r="157" spans="1:3" s="54" customFormat="1" hidden="1" x14ac:dyDescent="0.25">
      <c r="A157" s="44" t="s">
        <v>42</v>
      </c>
      <c r="B157" s="37">
        <v>0</v>
      </c>
      <c r="C157" s="43">
        <v>0</v>
      </c>
    </row>
    <row r="158" spans="1:3" s="54" customFormat="1" x14ac:dyDescent="0.25">
      <c r="A158" s="44" t="s">
        <v>44</v>
      </c>
      <c r="B158" s="37">
        <v>3</v>
      </c>
      <c r="C158" s="43">
        <v>11.1</v>
      </c>
    </row>
    <row r="159" spans="1:3" s="54" customFormat="1" hidden="1" x14ac:dyDescent="0.25">
      <c r="A159" s="44" t="s">
        <v>43</v>
      </c>
      <c r="B159" s="37">
        <v>0</v>
      </c>
      <c r="C159" s="43">
        <v>0</v>
      </c>
    </row>
    <row r="160" spans="1:3" s="54" customFormat="1" hidden="1" x14ac:dyDescent="0.25">
      <c r="A160" s="44" t="s">
        <v>60</v>
      </c>
      <c r="B160" s="37">
        <v>0</v>
      </c>
      <c r="C160" s="43">
        <v>0</v>
      </c>
    </row>
    <row r="161" spans="1:3" s="54" customFormat="1" hidden="1" x14ac:dyDescent="0.25">
      <c r="A161" s="49" t="s">
        <v>88</v>
      </c>
      <c r="B161" s="37"/>
      <c r="C161" s="43"/>
    </row>
    <row r="162" spans="1:3" s="54" customFormat="1" hidden="1" x14ac:dyDescent="0.25">
      <c r="A162" s="44" t="s">
        <v>61</v>
      </c>
      <c r="B162" s="37">
        <v>0</v>
      </c>
      <c r="C162" s="43">
        <v>0</v>
      </c>
    </row>
    <row r="163" spans="1:3" s="54" customFormat="1" x14ac:dyDescent="0.25">
      <c r="A163" s="39" t="s">
        <v>45</v>
      </c>
      <c r="B163" s="40">
        <f>SUM(B125:B154)</f>
        <v>22406</v>
      </c>
      <c r="C163" s="41">
        <f t="shared" ref="C163" si="4">SUM(C125:C154)</f>
        <v>22103.1</v>
      </c>
    </row>
    <row r="164" spans="1:3" s="54" customFormat="1" ht="19.5" customHeight="1" x14ac:dyDescent="0.25">
      <c r="A164" s="45" t="s">
        <v>46</v>
      </c>
      <c r="B164" s="46">
        <f>SUM(B155:B162)</f>
        <v>3</v>
      </c>
      <c r="C164" s="47">
        <f>SUM(C155:C162)</f>
        <v>11.1</v>
      </c>
    </row>
    <row r="165" spans="1:3" s="54" customFormat="1" x14ac:dyDescent="0.25">
      <c r="A165" s="39" t="s">
        <v>36</v>
      </c>
      <c r="B165" s="40">
        <f>B163+B164</f>
        <v>22409</v>
      </c>
      <c r="C165" s="41">
        <f t="shared" ref="C165" si="5">C163+C164</f>
        <v>22114.199999999997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t="12.75" hidden="1" customHeight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8">
        <v>0</v>
      </c>
      <c r="C175" s="59">
        <v>0</v>
      </c>
    </row>
    <row r="176" spans="1:3" s="54" customFormat="1" x14ac:dyDescent="0.25">
      <c r="A176" s="42" t="s">
        <v>16</v>
      </c>
      <c r="B176" s="56">
        <v>641</v>
      </c>
      <c r="C176" s="57">
        <v>6272.8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x14ac:dyDescent="0.25">
      <c r="A188" s="42" t="s">
        <v>70</v>
      </c>
      <c r="B188" s="56">
        <v>57</v>
      </c>
      <c r="C188" s="57">
        <v>581.4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x14ac:dyDescent="0.25">
      <c r="A190" s="42" t="s">
        <v>27</v>
      </c>
      <c r="B190" s="56">
        <v>76</v>
      </c>
      <c r="C190" s="57">
        <v>403.5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352</v>
      </c>
      <c r="C193" s="57">
        <v>3246.3</v>
      </c>
    </row>
    <row r="194" spans="1:3" s="54" customFormat="1" hidden="1" x14ac:dyDescent="0.25">
      <c r="A194" s="42" t="s">
        <v>31</v>
      </c>
      <c r="B194" s="56">
        <v>0</v>
      </c>
      <c r="C194" s="57">
        <v>0</v>
      </c>
    </row>
    <row r="195" spans="1:3" s="54" customFormat="1" hidden="1" x14ac:dyDescent="0.25">
      <c r="A195" s="42" t="s">
        <v>32</v>
      </c>
      <c r="B195" s="56">
        <v>0</v>
      </c>
      <c r="C195" s="57">
        <v>0</v>
      </c>
    </row>
    <row r="196" spans="1:3" s="54" customFormat="1" hidden="1" x14ac:dyDescent="0.25">
      <c r="A196" s="42" t="s">
        <v>33</v>
      </c>
      <c r="B196" s="56">
        <v>0</v>
      </c>
      <c r="C196" s="57">
        <v>0</v>
      </c>
    </row>
    <row r="197" spans="1:3" s="54" customFormat="1" ht="30" hidden="1" x14ac:dyDescent="0.25">
      <c r="A197" s="42" t="s">
        <v>34</v>
      </c>
      <c r="B197" s="56">
        <v>0</v>
      </c>
      <c r="C197" s="57">
        <v>0</v>
      </c>
    </row>
    <row r="198" spans="1:3" s="54" customFormat="1" hidden="1" x14ac:dyDescent="0.25">
      <c r="A198" s="42" t="s">
        <v>35</v>
      </c>
      <c r="B198" s="56">
        <v>0</v>
      </c>
      <c r="C198" s="57">
        <v>0</v>
      </c>
    </row>
    <row r="199" spans="1:3" s="54" customFormat="1" x14ac:dyDescent="0.25">
      <c r="A199" s="39" t="s">
        <v>36</v>
      </c>
      <c r="B199" s="40">
        <f>SUM(B167:B198)</f>
        <v>1126</v>
      </c>
      <c r="C199" s="41">
        <f>SUM(C167:C198)</f>
        <v>10504</v>
      </c>
    </row>
    <row r="200" spans="1:3" s="54" customFormat="1" x14ac:dyDescent="0.25">
      <c r="A200" s="50" t="s">
        <v>48</v>
      </c>
      <c r="B200" s="40">
        <v>5373</v>
      </c>
      <c r="C200" s="41">
        <v>12377.7</v>
      </c>
    </row>
    <row r="201" spans="1:3" s="54" customFormat="1" x14ac:dyDescent="0.25">
      <c r="A201" s="51" t="s">
        <v>49</v>
      </c>
      <c r="B201" s="46">
        <v>167</v>
      </c>
      <c r="C201" s="47">
        <v>386.4</v>
      </c>
    </row>
    <row r="202" spans="1:3" ht="15.75" x14ac:dyDescent="0.25">
      <c r="A202" s="8" t="s">
        <v>50</v>
      </c>
      <c r="B202" s="8"/>
      <c r="C202" s="22">
        <f>C49+C91+C123+C165+C199+C200</f>
        <v>111600.59999999999</v>
      </c>
    </row>
    <row r="203" spans="1:3" x14ac:dyDescent="0.25">
      <c r="A203" s="50" t="s">
        <v>92</v>
      </c>
      <c r="B203" s="66">
        <v>4766</v>
      </c>
      <c r="C203" s="41">
        <v>5650.6</v>
      </c>
    </row>
    <row r="204" spans="1:3" x14ac:dyDescent="0.25">
      <c r="A204" s="50" t="s">
        <v>93</v>
      </c>
      <c r="B204" s="66">
        <v>2513</v>
      </c>
      <c r="C204" s="41">
        <v>2567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3.140625" style="1" customWidth="1"/>
    <col min="2" max="2" width="15" style="2" customWidth="1"/>
    <col min="3" max="3" width="16.7109375" style="1" customWidth="1"/>
    <col min="4" max="16384" width="9.140625" style="1"/>
  </cols>
  <sheetData>
    <row r="1" spans="1:3" x14ac:dyDescent="0.25">
      <c r="A1" s="91" t="s">
        <v>0</v>
      </c>
      <c r="B1" s="91"/>
      <c r="C1" s="91"/>
    </row>
    <row r="2" spans="1:3" x14ac:dyDescent="0.25">
      <c r="A2" s="91" t="s">
        <v>1</v>
      </c>
      <c r="B2" s="91"/>
      <c r="C2" s="91"/>
    </row>
    <row r="3" spans="1:3" ht="15" customHeight="1" x14ac:dyDescent="0.25">
      <c r="A3" s="101" t="s">
        <v>101</v>
      </c>
      <c r="B3" s="101"/>
      <c r="C3" s="101"/>
    </row>
    <row r="4" spans="1:3" x14ac:dyDescent="0.25">
      <c r="A4" s="90" t="s">
        <v>2</v>
      </c>
      <c r="B4" s="90"/>
      <c r="C4" s="90"/>
    </row>
    <row r="5" spans="1:3" x14ac:dyDescent="0.25">
      <c r="A5" s="92" t="s">
        <v>84</v>
      </c>
      <c r="B5" s="92"/>
      <c r="C5" s="92"/>
    </row>
    <row r="6" spans="1:3" x14ac:dyDescent="0.25">
      <c r="A6" s="90" t="s">
        <v>3</v>
      </c>
      <c r="B6" s="90"/>
      <c r="C6" s="90"/>
    </row>
    <row r="7" spans="1:3" x14ac:dyDescent="0.25">
      <c r="A7" s="90" t="s">
        <v>4</v>
      </c>
      <c r="B7" s="90"/>
      <c r="C7" s="90"/>
    </row>
    <row r="8" spans="1:3" x14ac:dyDescent="0.25">
      <c r="A8" s="90" t="s">
        <v>89</v>
      </c>
      <c r="B8" s="90"/>
      <c r="C8" s="90"/>
    </row>
    <row r="10" spans="1:3" ht="90" x14ac:dyDescent="0.25">
      <c r="A10" s="17" t="s">
        <v>62</v>
      </c>
      <c r="B10" s="5" t="s">
        <v>5</v>
      </c>
      <c r="C10" s="17" t="s">
        <v>6</v>
      </c>
    </row>
    <row r="11" spans="1:3" x14ac:dyDescent="0.25">
      <c r="A11" s="17">
        <v>1</v>
      </c>
      <c r="B11" s="5">
        <v>2</v>
      </c>
      <c r="C11" s="17">
        <v>3</v>
      </c>
    </row>
    <row r="12" spans="1:3" x14ac:dyDescent="0.25">
      <c r="A12" s="94" t="s">
        <v>63</v>
      </c>
      <c r="B12" s="94"/>
      <c r="C12" s="94"/>
    </row>
    <row r="13" spans="1:3" hidden="1" x14ac:dyDescent="0.25">
      <c r="A13" s="23" t="s">
        <v>7</v>
      </c>
      <c r="B13" s="4">
        <v>0</v>
      </c>
      <c r="C13" s="24">
        <v>0</v>
      </c>
    </row>
    <row r="14" spans="1:3" hidden="1" x14ac:dyDescent="0.25">
      <c r="A14" s="23" t="s">
        <v>67</v>
      </c>
      <c r="B14" s="4">
        <v>0</v>
      </c>
      <c r="C14" s="24">
        <v>0</v>
      </c>
    </row>
    <row r="15" spans="1:3" hidden="1" x14ac:dyDescent="0.25">
      <c r="A15" s="23" t="s">
        <v>8</v>
      </c>
      <c r="B15" s="4">
        <v>0</v>
      </c>
      <c r="C15" s="24">
        <v>0</v>
      </c>
    </row>
    <row r="16" spans="1:3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x14ac:dyDescent="0.25">
      <c r="A23" s="23" t="s">
        <v>15</v>
      </c>
      <c r="B23" s="4">
        <v>443</v>
      </c>
      <c r="C23" s="24">
        <v>8439.7000000000007</v>
      </c>
    </row>
    <row r="24" spans="1:3" x14ac:dyDescent="0.25">
      <c r="A24" s="23" t="s">
        <v>16</v>
      </c>
      <c r="B24" s="4">
        <v>1281</v>
      </c>
      <c r="C24" s="24">
        <v>24434.9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x14ac:dyDescent="0.25">
      <c r="A26" s="23" t="s">
        <v>18</v>
      </c>
      <c r="B26" s="4">
        <v>442</v>
      </c>
      <c r="C26" s="24">
        <v>8369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1097</v>
      </c>
      <c r="C36" s="24">
        <v>21307.599999999999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369</v>
      </c>
      <c r="C38" s="24">
        <v>4908.3999999999996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348</v>
      </c>
      <c r="C41" s="24">
        <v>5984.5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hidden="1" x14ac:dyDescent="0.25">
      <c r="A44" s="23" t="s">
        <v>32</v>
      </c>
      <c r="B44" s="4">
        <v>0</v>
      </c>
      <c r="C44" s="24">
        <v>0</v>
      </c>
    </row>
    <row r="45" spans="1:3" x14ac:dyDescent="0.25">
      <c r="A45" s="23" t="s">
        <v>33</v>
      </c>
      <c r="B45" s="4">
        <v>175</v>
      </c>
      <c r="C45" s="24">
        <v>2846.9</v>
      </c>
    </row>
    <row r="46" spans="1:3" ht="30" x14ac:dyDescent="0.25">
      <c r="A46" s="23" t="s">
        <v>34</v>
      </c>
      <c r="B46" s="4">
        <v>247</v>
      </c>
      <c r="C46" s="24">
        <v>4018.4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4402</v>
      </c>
      <c r="C49" s="41">
        <f>SUM(C13:C48)</f>
        <v>80309.399999999994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6448</v>
      </c>
      <c r="C52" s="24">
        <v>2678.8</v>
      </c>
    </row>
    <row r="53" spans="1:3" hidden="1" x14ac:dyDescent="0.25">
      <c r="A53" s="32" t="s">
        <v>14</v>
      </c>
      <c r="B53" s="4">
        <v>0</v>
      </c>
      <c r="C53" s="24">
        <v>0</v>
      </c>
    </row>
    <row r="54" spans="1:3" hidden="1" x14ac:dyDescent="0.25">
      <c r="A54" s="32" t="s">
        <v>9</v>
      </c>
      <c r="B54" s="4">
        <v>0</v>
      </c>
      <c r="C54" s="24">
        <v>0</v>
      </c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hidden="1" x14ac:dyDescent="0.25">
      <c r="A56" s="32" t="s">
        <v>56</v>
      </c>
      <c r="B56" s="4">
        <v>0</v>
      </c>
      <c r="C56" s="24">
        <v>0</v>
      </c>
    </row>
    <row r="57" spans="1:3" x14ac:dyDescent="0.25">
      <c r="A57" s="32" t="s">
        <v>41</v>
      </c>
      <c r="B57" s="4">
        <v>1458</v>
      </c>
      <c r="C57" s="24">
        <v>437.4</v>
      </c>
    </row>
    <row r="58" spans="1:3" x14ac:dyDescent="0.25">
      <c r="A58" s="32" t="s">
        <v>32</v>
      </c>
      <c r="B58" s="4">
        <v>166</v>
      </c>
      <c r="C58" s="24">
        <v>88</v>
      </c>
    </row>
    <row r="59" spans="1:3" hidden="1" x14ac:dyDescent="0.25">
      <c r="A59" s="32" t="s">
        <v>7</v>
      </c>
      <c r="B59" s="4">
        <v>0</v>
      </c>
      <c r="C59" s="24">
        <v>0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hidden="1" x14ac:dyDescent="0.25">
      <c r="A61" s="32" t="s">
        <v>35</v>
      </c>
      <c r="B61" s="4">
        <v>0</v>
      </c>
      <c r="C61" s="24">
        <v>0</v>
      </c>
    </row>
    <row r="62" spans="1:3" x14ac:dyDescent="0.25">
      <c r="A62" s="32" t="s">
        <v>30</v>
      </c>
      <c r="B62" s="4">
        <v>4630</v>
      </c>
      <c r="C62" s="24">
        <v>1936.9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x14ac:dyDescent="0.25">
      <c r="A66" s="32" t="s">
        <v>40</v>
      </c>
      <c r="B66" s="4">
        <v>28</v>
      </c>
      <c r="C66" s="24">
        <v>8.6</v>
      </c>
    </row>
    <row r="67" spans="1:3" x14ac:dyDescent="0.25">
      <c r="A67" s="32" t="s">
        <v>28</v>
      </c>
      <c r="B67" s="4">
        <v>3834</v>
      </c>
      <c r="C67" s="24">
        <v>1134.9000000000001</v>
      </c>
    </row>
    <row r="68" spans="1:3" x14ac:dyDescent="0.25">
      <c r="A68" s="32" t="s">
        <v>29</v>
      </c>
      <c r="B68" s="4">
        <v>4499</v>
      </c>
      <c r="C68" s="24">
        <v>1134.2</v>
      </c>
    </row>
    <row r="69" spans="1:3" x14ac:dyDescent="0.25">
      <c r="A69" s="32" t="s">
        <v>15</v>
      </c>
      <c r="B69" s="4">
        <v>11807</v>
      </c>
      <c r="C69" s="24">
        <v>12403.3</v>
      </c>
    </row>
    <row r="70" spans="1:3" hidden="1" x14ac:dyDescent="0.25">
      <c r="A70" s="32" t="s">
        <v>10</v>
      </c>
      <c r="B70" s="4">
        <v>0</v>
      </c>
      <c r="C70" s="24">
        <v>0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x14ac:dyDescent="0.25">
      <c r="A73" s="32" t="s">
        <v>16</v>
      </c>
      <c r="B73" s="4">
        <v>39761</v>
      </c>
      <c r="C73" s="24">
        <v>15663.900000000001</v>
      </c>
    </row>
    <row r="74" spans="1:3" hidden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x14ac:dyDescent="0.25">
      <c r="A76" s="32" t="s">
        <v>39</v>
      </c>
      <c r="B76" s="4">
        <v>2240</v>
      </c>
      <c r="C76" s="24">
        <v>847</v>
      </c>
    </row>
    <row r="77" spans="1:3" hidden="1" x14ac:dyDescent="0.25">
      <c r="A77" s="32" t="s">
        <v>38</v>
      </c>
      <c r="B77" s="4">
        <v>0</v>
      </c>
      <c r="C77" s="24">
        <v>0</v>
      </c>
    </row>
    <row r="78" spans="1:3" x14ac:dyDescent="0.25">
      <c r="A78" s="32" t="s">
        <v>37</v>
      </c>
      <c r="B78" s="4">
        <v>3464</v>
      </c>
      <c r="C78" s="24">
        <v>1309.5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hidden="1" x14ac:dyDescent="0.25">
      <c r="A80" s="32" t="s">
        <v>57</v>
      </c>
      <c r="B80" s="4">
        <v>0</v>
      </c>
      <c r="C80" s="24">
        <v>0</v>
      </c>
    </row>
    <row r="81" spans="1:3" x14ac:dyDescent="0.25">
      <c r="A81" s="32" t="s">
        <v>11</v>
      </c>
      <c r="B81" s="4">
        <v>1456</v>
      </c>
      <c r="C81" s="24">
        <v>508</v>
      </c>
    </row>
    <row r="82" spans="1:3" hidden="1" x14ac:dyDescent="0.25">
      <c r="A82" s="33" t="s">
        <v>58</v>
      </c>
      <c r="B82" s="4">
        <v>0</v>
      </c>
      <c r="C82" s="24">
        <v>0</v>
      </c>
    </row>
    <row r="83" spans="1:3" hidden="1" x14ac:dyDescent="0.25">
      <c r="A83" s="33" t="s">
        <v>91</v>
      </c>
      <c r="B83" s="4">
        <v>0</v>
      </c>
      <c r="C83" s="24">
        <v>0</v>
      </c>
    </row>
    <row r="84" spans="1:3" x14ac:dyDescent="0.25">
      <c r="A84" s="33" t="s">
        <v>42</v>
      </c>
      <c r="B84" s="4">
        <v>1155</v>
      </c>
      <c r="C84" s="24">
        <v>428.9</v>
      </c>
    </row>
    <row r="85" spans="1:3" x14ac:dyDescent="0.25">
      <c r="A85" s="33" t="s">
        <v>44</v>
      </c>
      <c r="B85" s="4">
        <v>37</v>
      </c>
      <c r="C85" s="24">
        <v>12</v>
      </c>
    </row>
    <row r="86" spans="1:3" x14ac:dyDescent="0.25">
      <c r="A86" s="33" t="s">
        <v>43</v>
      </c>
      <c r="B86" s="4">
        <v>704</v>
      </c>
      <c r="C86" s="24">
        <v>344</v>
      </c>
    </row>
    <row r="87" spans="1:3" hidden="1" x14ac:dyDescent="0.25">
      <c r="A87" s="33" t="s">
        <v>60</v>
      </c>
      <c r="B87" s="4">
        <v>0</v>
      </c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79791</v>
      </c>
      <c r="C89" s="41">
        <f t="shared" ref="C89" si="0">SUM(C52:C81)</f>
        <v>38150.5</v>
      </c>
    </row>
    <row r="90" spans="1:3" s="54" customFormat="1" x14ac:dyDescent="0.25">
      <c r="A90" s="45" t="s">
        <v>46</v>
      </c>
      <c r="B90" s="46">
        <f>SUM(B82:B88)</f>
        <v>1896</v>
      </c>
      <c r="C90" s="47">
        <f t="shared" ref="C90" si="1">SUM(C82:C88)</f>
        <v>784.9</v>
      </c>
    </row>
    <row r="91" spans="1:3" s="54" customFormat="1" x14ac:dyDescent="0.25">
      <c r="A91" s="39" t="s">
        <v>36</v>
      </c>
      <c r="B91" s="40">
        <f>B89+B90</f>
        <v>81687</v>
      </c>
      <c r="C91" s="41">
        <f t="shared" ref="C91" si="2">C89+C90</f>
        <v>38935.4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285</v>
      </c>
      <c r="C93" s="43">
        <v>182.7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x14ac:dyDescent="0.25">
      <c r="A98" s="42" t="s">
        <v>41</v>
      </c>
      <c r="B98" s="37">
        <v>109</v>
      </c>
      <c r="C98" s="43">
        <v>57.699999999999996</v>
      </c>
    </row>
    <row r="99" spans="1:3" s="54" customFormat="1" hidden="1" x14ac:dyDescent="0.25">
      <c r="A99" s="42" t="s">
        <v>32</v>
      </c>
      <c r="B99" s="37">
        <v>0</v>
      </c>
      <c r="C99" s="43">
        <v>0</v>
      </c>
    </row>
    <row r="100" spans="1:3" s="54" customFormat="1" hidden="1" x14ac:dyDescent="0.25">
      <c r="A100" s="42" t="s">
        <v>7</v>
      </c>
      <c r="B100" s="37">
        <v>0</v>
      </c>
      <c r="C100" s="43">
        <v>0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x14ac:dyDescent="0.25">
      <c r="A103" s="42" t="s">
        <v>30</v>
      </c>
      <c r="B103" s="37">
        <v>1118</v>
      </c>
      <c r="C103" s="43">
        <v>606.79999999999995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x14ac:dyDescent="0.25">
      <c r="A108" s="42" t="s">
        <v>28</v>
      </c>
      <c r="B108" s="37">
        <v>15</v>
      </c>
      <c r="C108" s="43">
        <v>7.6</v>
      </c>
    </row>
    <row r="109" spans="1:3" s="54" customFormat="1" x14ac:dyDescent="0.25">
      <c r="A109" s="42" t="s">
        <v>29</v>
      </c>
      <c r="B109" s="37">
        <v>64</v>
      </c>
      <c r="C109" s="43">
        <v>32.799999999999997</v>
      </c>
    </row>
    <row r="110" spans="1:3" s="54" customFormat="1" x14ac:dyDescent="0.25">
      <c r="A110" s="42" t="s">
        <v>15</v>
      </c>
      <c r="B110" s="37">
        <v>774</v>
      </c>
      <c r="C110" s="43">
        <v>742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11099</v>
      </c>
      <c r="C114" s="43">
        <v>6021.2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x14ac:dyDescent="0.25">
      <c r="A117" s="42" t="s">
        <v>39</v>
      </c>
      <c r="B117" s="37">
        <v>313</v>
      </c>
      <c r="C117" s="43">
        <v>206.7</v>
      </c>
    </row>
    <row r="118" spans="1:3" s="54" customFormat="1" hidden="1" x14ac:dyDescent="0.25">
      <c r="A118" s="42" t="s">
        <v>38</v>
      </c>
      <c r="B118" s="37">
        <v>0</v>
      </c>
      <c r="C118" s="43">
        <v>0</v>
      </c>
    </row>
    <row r="119" spans="1:3" s="54" customFormat="1" x14ac:dyDescent="0.25">
      <c r="A119" s="42" t="s">
        <v>37</v>
      </c>
      <c r="B119" s="37">
        <v>428</v>
      </c>
      <c r="C119" s="43">
        <v>254.09999999999997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x14ac:dyDescent="0.25">
      <c r="A122" s="42" t="s">
        <v>11</v>
      </c>
      <c r="B122" s="37">
        <v>27</v>
      </c>
      <c r="C122" s="43">
        <v>13.9</v>
      </c>
    </row>
    <row r="123" spans="1:3" s="54" customFormat="1" x14ac:dyDescent="0.25">
      <c r="A123" s="39" t="s">
        <v>36</v>
      </c>
      <c r="B123" s="40">
        <f>SUM(B93:B122)</f>
        <v>14232</v>
      </c>
      <c r="C123" s="41">
        <f t="shared" ref="C123" si="3">SUM(C93:C122)</f>
        <v>8125.4999999999991</v>
      </c>
    </row>
    <row r="124" spans="1:3" x14ac:dyDescent="0.25">
      <c r="A124" s="94" t="s">
        <v>65</v>
      </c>
      <c r="B124" s="94"/>
      <c r="C124" s="94"/>
    </row>
    <row r="125" spans="1:3" x14ac:dyDescent="0.25">
      <c r="A125" s="32" t="s">
        <v>27</v>
      </c>
      <c r="B125" s="4">
        <v>1891</v>
      </c>
      <c r="C125" s="24">
        <v>3253.9</v>
      </c>
    </row>
    <row r="126" spans="1:3" hidden="1" x14ac:dyDescent="0.25">
      <c r="A126" s="32" t="s">
        <v>14</v>
      </c>
      <c r="B126" s="4">
        <v>0</v>
      </c>
      <c r="C126" s="24">
        <v>0</v>
      </c>
    </row>
    <row r="127" spans="1:3" hidden="1" x14ac:dyDescent="0.25">
      <c r="A127" s="32" t="s">
        <v>9</v>
      </c>
      <c r="B127" s="4">
        <v>0</v>
      </c>
      <c r="C127" s="24">
        <v>0</v>
      </c>
    </row>
    <row r="128" spans="1:3" hidden="1" x14ac:dyDescent="0.25">
      <c r="A128" s="32" t="s">
        <v>13</v>
      </c>
      <c r="B128" s="4">
        <v>0</v>
      </c>
      <c r="C128" s="24">
        <v>0</v>
      </c>
    </row>
    <row r="129" spans="1:3" hidden="1" x14ac:dyDescent="0.25">
      <c r="A129" s="32" t="s">
        <v>56</v>
      </c>
      <c r="B129" s="4">
        <v>0</v>
      </c>
      <c r="C129" s="24">
        <v>0</v>
      </c>
    </row>
    <row r="130" spans="1:3" x14ac:dyDescent="0.25">
      <c r="A130" s="32" t="s">
        <v>41</v>
      </c>
      <c r="B130" s="4">
        <v>1262</v>
      </c>
      <c r="C130" s="24">
        <v>1485.7</v>
      </c>
    </row>
    <row r="131" spans="1:3" x14ac:dyDescent="0.25">
      <c r="A131" s="32" t="s">
        <v>32</v>
      </c>
      <c r="B131" s="4">
        <v>565</v>
      </c>
      <c r="C131" s="24">
        <v>658</v>
      </c>
    </row>
    <row r="132" spans="1:3" hidden="1" x14ac:dyDescent="0.25">
      <c r="A132" s="32" t="s">
        <v>7</v>
      </c>
      <c r="B132" s="4">
        <v>0</v>
      </c>
      <c r="C132" s="24">
        <v>0</v>
      </c>
    </row>
    <row r="133" spans="1:3" hidden="1" x14ac:dyDescent="0.25">
      <c r="A133" s="32" t="s">
        <v>24</v>
      </c>
      <c r="B133" s="4">
        <v>0</v>
      </c>
      <c r="C133" s="24">
        <v>0</v>
      </c>
    </row>
    <row r="134" spans="1:3" hidden="1" x14ac:dyDescent="0.25">
      <c r="A134" s="32" t="s">
        <v>35</v>
      </c>
      <c r="B134" s="4">
        <v>0</v>
      </c>
      <c r="C134" s="24">
        <v>0</v>
      </c>
    </row>
    <row r="135" spans="1:3" x14ac:dyDescent="0.25">
      <c r="A135" s="32" t="s">
        <v>30</v>
      </c>
      <c r="B135" s="4">
        <v>1293</v>
      </c>
      <c r="C135" s="24">
        <v>1464.6</v>
      </c>
    </row>
    <row r="136" spans="1:3" ht="13.5" hidden="1" customHeight="1" x14ac:dyDescent="0.25">
      <c r="A136" s="32" t="s">
        <v>20</v>
      </c>
      <c r="B136" s="4">
        <v>0</v>
      </c>
      <c r="C136" s="24">
        <v>0</v>
      </c>
    </row>
    <row r="137" spans="1:3" hidden="1" x14ac:dyDescent="0.25">
      <c r="A137" s="32" t="s">
        <v>17</v>
      </c>
      <c r="B137" s="4">
        <v>0</v>
      </c>
      <c r="C137" s="24">
        <v>0</v>
      </c>
    </row>
    <row r="138" spans="1:3" hidden="1" x14ac:dyDescent="0.25">
      <c r="A138" s="32" t="s">
        <v>12</v>
      </c>
      <c r="B138" s="4">
        <v>0</v>
      </c>
      <c r="C138" s="24">
        <v>0</v>
      </c>
    </row>
    <row r="139" spans="1:3" x14ac:dyDescent="0.25">
      <c r="A139" s="32" t="s">
        <v>40</v>
      </c>
      <c r="B139" s="4">
        <v>2</v>
      </c>
      <c r="C139" s="24">
        <v>1.9</v>
      </c>
    </row>
    <row r="140" spans="1:3" x14ac:dyDescent="0.25">
      <c r="A140" s="32" t="s">
        <v>28</v>
      </c>
      <c r="B140" s="4">
        <v>1053</v>
      </c>
      <c r="C140" s="24">
        <v>1175.0999999999999</v>
      </c>
    </row>
    <row r="141" spans="1:3" x14ac:dyDescent="0.25">
      <c r="A141" s="32" t="s">
        <v>29</v>
      </c>
      <c r="B141" s="4">
        <v>1450</v>
      </c>
      <c r="C141" s="24">
        <v>1278.3</v>
      </c>
    </row>
    <row r="142" spans="1:3" x14ac:dyDescent="0.25">
      <c r="A142" s="32" t="s">
        <v>15</v>
      </c>
      <c r="B142" s="4">
        <v>4586</v>
      </c>
      <c r="C142" s="24">
        <v>6364.3</v>
      </c>
    </row>
    <row r="143" spans="1:3" hidden="1" x14ac:dyDescent="0.25">
      <c r="A143" s="32" t="s">
        <v>10</v>
      </c>
      <c r="B143" s="4">
        <v>0</v>
      </c>
      <c r="C143" s="24">
        <v>0</v>
      </c>
    </row>
    <row r="144" spans="1:3" hidden="1" x14ac:dyDescent="0.25">
      <c r="A144" s="32" t="s">
        <v>8</v>
      </c>
      <c r="B144" s="4">
        <v>0</v>
      </c>
      <c r="C144" s="24">
        <v>0</v>
      </c>
    </row>
    <row r="145" spans="1:3" hidden="1" x14ac:dyDescent="0.25">
      <c r="A145" s="32" t="s">
        <v>47</v>
      </c>
      <c r="B145" s="4">
        <v>0</v>
      </c>
      <c r="C145" s="24">
        <v>0</v>
      </c>
    </row>
    <row r="146" spans="1:3" x14ac:dyDescent="0.25">
      <c r="A146" s="32" t="s">
        <v>16</v>
      </c>
      <c r="B146" s="4">
        <v>6489</v>
      </c>
      <c r="C146" s="24">
        <v>8626.5</v>
      </c>
    </row>
    <row r="147" spans="1:3" hidden="1" x14ac:dyDescent="0.25">
      <c r="A147" s="32" t="s">
        <v>55</v>
      </c>
      <c r="B147" s="4">
        <v>0</v>
      </c>
      <c r="C147" s="24">
        <v>0</v>
      </c>
    </row>
    <row r="148" spans="1:3" hidden="1" x14ac:dyDescent="0.25">
      <c r="A148" s="32" t="s">
        <v>23</v>
      </c>
      <c r="B148" s="4">
        <v>0</v>
      </c>
      <c r="C148" s="24">
        <v>0</v>
      </c>
    </row>
    <row r="149" spans="1:3" x14ac:dyDescent="0.25">
      <c r="A149" s="32" t="s">
        <v>39</v>
      </c>
      <c r="B149" s="4">
        <v>1205</v>
      </c>
      <c r="C149" s="24">
        <v>1262</v>
      </c>
    </row>
    <row r="150" spans="1:3" hidden="1" x14ac:dyDescent="0.25">
      <c r="A150" s="32" t="s">
        <v>38</v>
      </c>
      <c r="B150" s="4">
        <v>0</v>
      </c>
      <c r="C150" s="24">
        <v>0</v>
      </c>
    </row>
    <row r="151" spans="1:3" x14ac:dyDescent="0.25">
      <c r="A151" s="32" t="s">
        <v>37</v>
      </c>
      <c r="B151" s="4">
        <v>1233</v>
      </c>
      <c r="C151" s="24">
        <v>1290.8</v>
      </c>
    </row>
    <row r="152" spans="1:3" hidden="1" x14ac:dyDescent="0.25">
      <c r="A152" s="32" t="s">
        <v>21</v>
      </c>
      <c r="B152" s="4">
        <v>0</v>
      </c>
      <c r="C152" s="24">
        <v>0</v>
      </c>
    </row>
    <row r="153" spans="1:3" x14ac:dyDescent="0.25">
      <c r="A153" s="32" t="s">
        <v>57</v>
      </c>
      <c r="B153" s="4">
        <v>15320</v>
      </c>
      <c r="C153" s="24">
        <v>12339</v>
      </c>
    </row>
    <row r="154" spans="1:3" x14ac:dyDescent="0.25">
      <c r="A154" s="32" t="s">
        <v>11</v>
      </c>
      <c r="B154" s="4">
        <v>411</v>
      </c>
      <c r="C154" s="24">
        <v>369</v>
      </c>
    </row>
    <row r="155" spans="1:3" hidden="1" x14ac:dyDescent="0.25">
      <c r="A155" s="33" t="s">
        <v>58</v>
      </c>
      <c r="B155" s="4">
        <v>0</v>
      </c>
      <c r="C155" s="24">
        <v>0</v>
      </c>
    </row>
    <row r="156" spans="1:3" hidden="1" x14ac:dyDescent="0.25">
      <c r="A156" s="33" t="s">
        <v>59</v>
      </c>
      <c r="B156" s="4">
        <v>0</v>
      </c>
      <c r="C156" s="24">
        <v>0</v>
      </c>
    </row>
    <row r="157" spans="1:3" hidden="1" x14ac:dyDescent="0.25">
      <c r="A157" s="33" t="s">
        <v>42</v>
      </c>
      <c r="B157" s="4">
        <v>0</v>
      </c>
      <c r="C157" s="24">
        <v>0</v>
      </c>
    </row>
    <row r="158" spans="1:3" s="54" customFormat="1" x14ac:dyDescent="0.25">
      <c r="A158" s="44" t="s">
        <v>44</v>
      </c>
      <c r="B158" s="37">
        <v>26</v>
      </c>
      <c r="C158" s="43">
        <v>52.8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/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36760</v>
      </c>
      <c r="C163" s="41">
        <f t="shared" ref="C163" si="4">SUM(C125:C154)</f>
        <v>39569.1</v>
      </c>
    </row>
    <row r="164" spans="1:3" s="54" customFormat="1" ht="19.5" customHeight="1" x14ac:dyDescent="0.25">
      <c r="A164" s="45" t="s">
        <v>46</v>
      </c>
      <c r="B164" s="46">
        <f>SUM(B155:B162)</f>
        <v>26</v>
      </c>
      <c r="C164" s="47">
        <f t="shared" ref="C164" si="5">SUM(C155:C162)</f>
        <v>52.8</v>
      </c>
    </row>
    <row r="165" spans="1:3" s="54" customFormat="1" x14ac:dyDescent="0.25">
      <c r="A165" s="39" t="s">
        <v>36</v>
      </c>
      <c r="B165" s="40">
        <f>B163+B164</f>
        <v>36786</v>
      </c>
      <c r="C165" s="41">
        <f t="shared" ref="C165" si="6">C163+C164</f>
        <v>39621.9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6">
        <v>0</v>
      </c>
      <c r="C175" s="57">
        <v>0</v>
      </c>
    </row>
    <row r="176" spans="1:3" s="54" customFormat="1" x14ac:dyDescent="0.25">
      <c r="A176" s="42" t="s">
        <v>16</v>
      </c>
      <c r="B176" s="56">
        <v>1259</v>
      </c>
      <c r="C176" s="57">
        <v>13335.424619205298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x14ac:dyDescent="0.25">
      <c r="A188" s="42" t="s">
        <v>70</v>
      </c>
      <c r="B188" s="56">
        <v>133</v>
      </c>
      <c r="C188" s="57">
        <v>1648.6656388888889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x14ac:dyDescent="0.25">
      <c r="A190" s="42" t="s">
        <v>27</v>
      </c>
      <c r="B190" s="56">
        <v>180</v>
      </c>
      <c r="C190" s="57">
        <v>1551.0537037037036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440</v>
      </c>
      <c r="C193" s="57">
        <v>4785.8673423423425</v>
      </c>
    </row>
    <row r="194" spans="1:3" s="54" customFormat="1" hidden="1" x14ac:dyDescent="0.25">
      <c r="A194" s="42" t="s">
        <v>31</v>
      </c>
      <c r="B194" s="56">
        <v>0</v>
      </c>
      <c r="C194" s="57">
        <v>0</v>
      </c>
    </row>
    <row r="195" spans="1:3" s="54" customFormat="1" hidden="1" x14ac:dyDescent="0.25">
      <c r="A195" s="42" t="s">
        <v>32</v>
      </c>
      <c r="B195" s="56">
        <v>0</v>
      </c>
      <c r="C195" s="57">
        <v>0</v>
      </c>
    </row>
    <row r="196" spans="1:3" s="54" customFormat="1" hidden="1" x14ac:dyDescent="0.25">
      <c r="A196" s="42" t="s">
        <v>33</v>
      </c>
      <c r="B196" s="56">
        <v>0</v>
      </c>
      <c r="C196" s="57">
        <v>0</v>
      </c>
    </row>
    <row r="197" spans="1:3" s="54" customFormat="1" ht="30" hidden="1" x14ac:dyDescent="0.25">
      <c r="A197" s="42" t="s">
        <v>34</v>
      </c>
      <c r="B197" s="56">
        <v>0</v>
      </c>
      <c r="C197" s="57">
        <v>0</v>
      </c>
    </row>
    <row r="198" spans="1:3" s="54" customFormat="1" hidden="1" x14ac:dyDescent="0.25">
      <c r="A198" s="42" t="s">
        <v>35</v>
      </c>
      <c r="B198" s="56">
        <v>0</v>
      </c>
      <c r="C198" s="57">
        <v>0</v>
      </c>
    </row>
    <row r="199" spans="1:3" s="54" customFormat="1" x14ac:dyDescent="0.25">
      <c r="A199" s="39" t="s">
        <v>36</v>
      </c>
      <c r="B199" s="40">
        <f>SUM(B167:B198)</f>
        <v>2012</v>
      </c>
      <c r="C199" s="41">
        <f>SUM(C167:C198)</f>
        <v>21321.011304140233</v>
      </c>
    </row>
    <row r="200" spans="1:3" s="54" customFormat="1" x14ac:dyDescent="0.25">
      <c r="A200" s="50" t="s">
        <v>48</v>
      </c>
      <c r="B200" s="40">
        <v>8817</v>
      </c>
      <c r="C200" s="41">
        <v>20311.400000000001</v>
      </c>
    </row>
    <row r="201" spans="1:3" s="54" customFormat="1" x14ac:dyDescent="0.25">
      <c r="A201" s="51" t="s">
        <v>49</v>
      </c>
      <c r="B201" s="46">
        <v>334</v>
      </c>
      <c r="C201" s="47">
        <v>773.6</v>
      </c>
    </row>
    <row r="202" spans="1:3" s="54" customFormat="1" ht="15.75" x14ac:dyDescent="0.25">
      <c r="A202" s="52" t="s">
        <v>50</v>
      </c>
      <c r="B202" s="52"/>
      <c r="C202" s="53">
        <f>C49+C91+C123+C165+C199+C200</f>
        <v>208624.61130414021</v>
      </c>
    </row>
    <row r="203" spans="1:3" x14ac:dyDescent="0.25">
      <c r="A203" s="50" t="s">
        <v>92</v>
      </c>
      <c r="B203" s="78">
        <v>8048</v>
      </c>
      <c r="C203" s="41">
        <v>9541.7000000000007</v>
      </c>
    </row>
    <row r="204" spans="1:3" x14ac:dyDescent="0.25">
      <c r="A204" s="50" t="s">
        <v>93</v>
      </c>
      <c r="B204" s="78">
        <v>4157</v>
      </c>
      <c r="C204" s="41">
        <v>4246.3999999999996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04"/>
  <sheetViews>
    <sheetView view="pageBreakPreview" topLeftCell="A26" zoomScaleNormal="100" zoomScaleSheetLayoutView="100" workbookViewId="0">
      <selection activeCell="E68" sqref="E68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91" t="s">
        <v>0</v>
      </c>
      <c r="B1" s="91"/>
      <c r="C1" s="91"/>
    </row>
    <row r="2" spans="1:3" x14ac:dyDescent="0.25">
      <c r="A2" s="91" t="s">
        <v>1</v>
      </c>
      <c r="B2" s="91"/>
      <c r="C2" s="91"/>
    </row>
    <row r="3" spans="1:3" ht="15" customHeight="1" x14ac:dyDescent="0.25">
      <c r="A3" s="101" t="s">
        <v>100</v>
      </c>
      <c r="B3" s="101"/>
      <c r="C3" s="101"/>
    </row>
    <row r="4" spans="1:3" x14ac:dyDescent="0.25">
      <c r="A4" s="90" t="s">
        <v>2</v>
      </c>
      <c r="B4" s="90"/>
      <c r="C4" s="90"/>
    </row>
    <row r="5" spans="1:3" x14ac:dyDescent="0.25">
      <c r="A5" s="92" t="s">
        <v>85</v>
      </c>
      <c r="B5" s="92"/>
      <c r="C5" s="92"/>
    </row>
    <row r="6" spans="1:3" x14ac:dyDescent="0.25">
      <c r="A6" s="90" t="s">
        <v>3</v>
      </c>
      <c r="B6" s="90"/>
      <c r="C6" s="90"/>
    </row>
    <row r="7" spans="1:3" x14ac:dyDescent="0.25">
      <c r="A7" s="90" t="s">
        <v>4</v>
      </c>
      <c r="B7" s="90"/>
      <c r="C7" s="90"/>
    </row>
    <row r="8" spans="1:3" x14ac:dyDescent="0.25">
      <c r="A8" s="90" t="s">
        <v>89</v>
      </c>
      <c r="B8" s="90"/>
      <c r="C8" s="90"/>
    </row>
    <row r="10" spans="1:3" ht="90" x14ac:dyDescent="0.25">
      <c r="A10" s="17" t="s">
        <v>62</v>
      </c>
      <c r="B10" s="5" t="s">
        <v>5</v>
      </c>
      <c r="C10" s="17" t="s">
        <v>6</v>
      </c>
    </row>
    <row r="11" spans="1:3" x14ac:dyDescent="0.25">
      <c r="A11" s="17">
        <v>1</v>
      </c>
      <c r="B11" s="5">
        <v>2</v>
      </c>
      <c r="C11" s="17">
        <v>3</v>
      </c>
    </row>
    <row r="12" spans="1:3" x14ac:dyDescent="0.25">
      <c r="A12" s="94" t="s">
        <v>63</v>
      </c>
      <c r="B12" s="94"/>
      <c r="C12" s="94"/>
    </row>
    <row r="13" spans="1:3" s="31" customFormat="1" x14ac:dyDescent="0.25">
      <c r="A13" s="62" t="s">
        <v>7</v>
      </c>
      <c r="B13" s="63">
        <v>743</v>
      </c>
      <c r="C13" s="64">
        <v>13593.4</v>
      </c>
    </row>
    <row r="14" spans="1:3" s="31" customFormat="1" x14ac:dyDescent="0.25">
      <c r="A14" s="62" t="s">
        <v>67</v>
      </c>
      <c r="B14" s="63">
        <v>344</v>
      </c>
      <c r="C14" s="64">
        <v>6291.8</v>
      </c>
    </row>
    <row r="15" spans="1:3" s="31" customFormat="1" hidden="1" x14ac:dyDescent="0.25">
      <c r="A15" s="62" t="s">
        <v>8</v>
      </c>
      <c r="B15" s="63">
        <v>0</v>
      </c>
      <c r="C15" s="64">
        <v>0</v>
      </c>
    </row>
    <row r="16" spans="1:3" s="31" customFormat="1" hidden="1" x14ac:dyDescent="0.25">
      <c r="A16" s="62" t="s">
        <v>56</v>
      </c>
      <c r="B16" s="63">
        <v>0</v>
      </c>
      <c r="C16" s="64">
        <v>0</v>
      </c>
    </row>
    <row r="17" spans="1:3" s="31" customFormat="1" hidden="1" x14ac:dyDescent="0.25">
      <c r="A17" s="62" t="s">
        <v>9</v>
      </c>
      <c r="B17" s="63">
        <v>0</v>
      </c>
      <c r="C17" s="64">
        <v>0</v>
      </c>
    </row>
    <row r="18" spans="1:3" s="31" customFormat="1" hidden="1" x14ac:dyDescent="0.25">
      <c r="A18" s="62" t="s">
        <v>10</v>
      </c>
      <c r="B18" s="63">
        <v>0</v>
      </c>
      <c r="C18" s="64">
        <v>0</v>
      </c>
    </row>
    <row r="19" spans="1:3" s="31" customFormat="1" hidden="1" x14ac:dyDescent="0.25">
      <c r="A19" s="62" t="s">
        <v>11</v>
      </c>
      <c r="B19" s="63">
        <v>0</v>
      </c>
      <c r="C19" s="64">
        <v>0</v>
      </c>
    </row>
    <row r="20" spans="1:3" s="31" customFormat="1" hidden="1" x14ac:dyDescent="0.25">
      <c r="A20" s="62" t="s">
        <v>12</v>
      </c>
      <c r="B20" s="63">
        <v>0</v>
      </c>
      <c r="C20" s="64">
        <v>0</v>
      </c>
    </row>
    <row r="21" spans="1:3" s="31" customFormat="1" hidden="1" x14ac:dyDescent="0.25">
      <c r="A21" s="62" t="s">
        <v>13</v>
      </c>
      <c r="B21" s="63">
        <v>0</v>
      </c>
      <c r="C21" s="64">
        <v>0</v>
      </c>
    </row>
    <row r="22" spans="1:3" s="31" customFormat="1" hidden="1" x14ac:dyDescent="0.25">
      <c r="A22" s="62" t="s">
        <v>14</v>
      </c>
      <c r="B22" s="63">
        <v>0</v>
      </c>
      <c r="C22" s="64">
        <v>0</v>
      </c>
    </row>
    <row r="23" spans="1:3" s="31" customFormat="1" x14ac:dyDescent="0.25">
      <c r="A23" s="62" t="s">
        <v>15</v>
      </c>
      <c r="B23" s="63">
        <v>678</v>
      </c>
      <c r="C23" s="64">
        <v>9395.2999999999993</v>
      </c>
    </row>
    <row r="24" spans="1:3" s="31" customFormat="1" x14ac:dyDescent="0.25">
      <c r="A24" s="62" t="s">
        <v>16</v>
      </c>
      <c r="B24" s="63">
        <v>967</v>
      </c>
      <c r="C24" s="64">
        <v>18449.3</v>
      </c>
    </row>
    <row r="25" spans="1:3" s="31" customFormat="1" hidden="1" x14ac:dyDescent="0.25">
      <c r="A25" s="62" t="s">
        <v>17</v>
      </c>
      <c r="B25" s="63">
        <v>0</v>
      </c>
      <c r="C25" s="64">
        <v>0</v>
      </c>
    </row>
    <row r="26" spans="1:3" s="31" customFormat="1" x14ac:dyDescent="0.25">
      <c r="A26" s="62" t="s">
        <v>18</v>
      </c>
      <c r="B26" s="63">
        <v>282</v>
      </c>
      <c r="C26" s="64">
        <v>4822.7</v>
      </c>
    </row>
    <row r="27" spans="1:3" s="31" customFormat="1" hidden="1" x14ac:dyDescent="0.25">
      <c r="A27" s="62" t="s">
        <v>19</v>
      </c>
      <c r="B27" s="63">
        <v>0</v>
      </c>
      <c r="C27" s="64">
        <v>0</v>
      </c>
    </row>
    <row r="28" spans="1:3" s="31" customFormat="1" x14ac:dyDescent="0.25">
      <c r="A28" s="62" t="s">
        <v>53</v>
      </c>
      <c r="B28" s="63">
        <v>177</v>
      </c>
      <c r="C28" s="64">
        <v>2176.1999999999998</v>
      </c>
    </row>
    <row r="29" spans="1:3" s="31" customFormat="1" hidden="1" x14ac:dyDescent="0.25">
      <c r="A29" s="62" t="s">
        <v>20</v>
      </c>
      <c r="B29" s="63">
        <v>0</v>
      </c>
      <c r="C29" s="64">
        <v>0</v>
      </c>
    </row>
    <row r="30" spans="1:3" s="31" customFormat="1" hidden="1" x14ac:dyDescent="0.25">
      <c r="A30" s="62" t="s">
        <v>21</v>
      </c>
      <c r="B30" s="63">
        <v>0</v>
      </c>
      <c r="C30" s="64">
        <v>0</v>
      </c>
    </row>
    <row r="31" spans="1:3" s="31" customFormat="1" hidden="1" x14ac:dyDescent="0.25">
      <c r="A31" s="62" t="s">
        <v>22</v>
      </c>
      <c r="B31" s="63">
        <v>0</v>
      </c>
      <c r="C31" s="64">
        <v>0</v>
      </c>
    </row>
    <row r="32" spans="1:3" s="31" customFormat="1" hidden="1" x14ac:dyDescent="0.25">
      <c r="A32" s="62" t="s">
        <v>23</v>
      </c>
      <c r="B32" s="63">
        <v>0</v>
      </c>
      <c r="C32" s="64">
        <v>0</v>
      </c>
    </row>
    <row r="33" spans="1:3" s="31" customFormat="1" hidden="1" x14ac:dyDescent="0.25">
      <c r="A33" s="62" t="s">
        <v>24</v>
      </c>
      <c r="B33" s="63">
        <v>0</v>
      </c>
      <c r="C33" s="64">
        <v>0</v>
      </c>
    </row>
    <row r="34" spans="1:3" s="31" customFormat="1" hidden="1" x14ac:dyDescent="0.25">
      <c r="A34" s="62" t="s">
        <v>25</v>
      </c>
      <c r="B34" s="63">
        <v>0</v>
      </c>
      <c r="C34" s="64">
        <v>0</v>
      </c>
    </row>
    <row r="35" spans="1:3" s="31" customFormat="1" hidden="1" x14ac:dyDescent="0.25">
      <c r="A35" s="62" t="s">
        <v>51</v>
      </c>
      <c r="B35" s="63">
        <v>0</v>
      </c>
      <c r="C35" s="64">
        <v>0</v>
      </c>
    </row>
    <row r="36" spans="1:3" s="31" customFormat="1" x14ac:dyDescent="0.25">
      <c r="A36" s="62" t="s">
        <v>52</v>
      </c>
      <c r="B36" s="63">
        <v>967</v>
      </c>
      <c r="C36" s="64">
        <v>18809.899999999998</v>
      </c>
    </row>
    <row r="37" spans="1:3" s="31" customFormat="1" hidden="1" x14ac:dyDescent="0.25">
      <c r="A37" s="62" t="s">
        <v>26</v>
      </c>
      <c r="B37" s="63">
        <v>0</v>
      </c>
      <c r="C37" s="64">
        <v>0</v>
      </c>
    </row>
    <row r="38" spans="1:3" s="31" customFormat="1" x14ac:dyDescent="0.25">
      <c r="A38" s="62" t="s">
        <v>27</v>
      </c>
      <c r="B38" s="63">
        <v>470</v>
      </c>
      <c r="C38" s="64">
        <v>6155.7</v>
      </c>
    </row>
    <row r="39" spans="1:3" s="31" customFormat="1" hidden="1" x14ac:dyDescent="0.25">
      <c r="A39" s="62" t="s">
        <v>28</v>
      </c>
      <c r="B39" s="63">
        <v>0</v>
      </c>
      <c r="C39" s="64">
        <v>0</v>
      </c>
    </row>
    <row r="40" spans="1:3" s="31" customFormat="1" hidden="1" x14ac:dyDescent="0.25">
      <c r="A40" s="62" t="s">
        <v>29</v>
      </c>
      <c r="B40" s="63">
        <v>0</v>
      </c>
      <c r="C40" s="64">
        <v>0</v>
      </c>
    </row>
    <row r="41" spans="1:3" s="31" customFormat="1" x14ac:dyDescent="0.25">
      <c r="A41" s="62" t="s">
        <v>30</v>
      </c>
      <c r="B41" s="63">
        <v>133</v>
      </c>
      <c r="C41" s="64">
        <v>4623.3</v>
      </c>
    </row>
    <row r="42" spans="1:3" s="31" customFormat="1" ht="30" x14ac:dyDescent="0.25">
      <c r="A42" s="62" t="s">
        <v>54</v>
      </c>
      <c r="B42" s="63">
        <v>573</v>
      </c>
      <c r="C42" s="64">
        <v>19979.3</v>
      </c>
    </row>
    <row r="43" spans="1:3" s="31" customFormat="1" hidden="1" x14ac:dyDescent="0.25">
      <c r="A43" s="62" t="s">
        <v>31</v>
      </c>
      <c r="B43" s="63">
        <v>0</v>
      </c>
      <c r="C43" s="64">
        <v>0</v>
      </c>
    </row>
    <row r="44" spans="1:3" s="31" customFormat="1" x14ac:dyDescent="0.25">
      <c r="A44" s="62" t="s">
        <v>32</v>
      </c>
      <c r="B44" s="63">
        <v>1090</v>
      </c>
      <c r="C44" s="64">
        <v>10704</v>
      </c>
    </row>
    <row r="45" spans="1:3" s="31" customFormat="1" x14ac:dyDescent="0.25">
      <c r="A45" s="62" t="s">
        <v>33</v>
      </c>
      <c r="B45" s="63">
        <v>209</v>
      </c>
      <c r="C45" s="64">
        <v>3621.9</v>
      </c>
    </row>
    <row r="46" spans="1:3" s="31" customFormat="1" ht="30" x14ac:dyDescent="0.25">
      <c r="A46" s="62" t="s">
        <v>34</v>
      </c>
      <c r="B46" s="63">
        <v>394</v>
      </c>
      <c r="C46" s="64">
        <v>6816.5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x14ac:dyDescent="0.25">
      <c r="A48" s="23" t="s">
        <v>35</v>
      </c>
      <c r="B48" s="4">
        <v>205</v>
      </c>
      <c r="C48" s="24">
        <v>8078.9</v>
      </c>
    </row>
    <row r="49" spans="1:3" s="54" customFormat="1" x14ac:dyDescent="0.25">
      <c r="A49" s="39" t="s">
        <v>36</v>
      </c>
      <c r="B49" s="40">
        <f>SUM(B13:B48)</f>
        <v>7232</v>
      </c>
      <c r="C49" s="41">
        <f>SUM(C13:C48)</f>
        <v>133518.19999999998</v>
      </c>
    </row>
    <row r="50" spans="1:3" s="54" customFormat="1" x14ac:dyDescent="0.25">
      <c r="A50" s="99" t="s">
        <v>66</v>
      </c>
      <c r="B50" s="99"/>
      <c r="C50" s="99"/>
    </row>
    <row r="51" spans="1:3" s="54" customFormat="1" x14ac:dyDescent="0.25">
      <c r="A51" s="99" t="s">
        <v>94</v>
      </c>
      <c r="B51" s="99"/>
      <c r="C51" s="99"/>
    </row>
    <row r="52" spans="1:3" s="54" customFormat="1" x14ac:dyDescent="0.25">
      <c r="A52" s="42" t="s">
        <v>27</v>
      </c>
      <c r="B52" s="37">
        <v>17514</v>
      </c>
      <c r="C52" s="43">
        <v>6397</v>
      </c>
    </row>
    <row r="53" spans="1:3" s="54" customFormat="1" hidden="1" x14ac:dyDescent="0.25">
      <c r="A53" s="42" t="s">
        <v>14</v>
      </c>
      <c r="B53" s="37">
        <v>0</v>
      </c>
      <c r="C53" s="43">
        <v>0</v>
      </c>
    </row>
    <row r="54" spans="1:3" s="54" customFormat="1" hidden="1" x14ac:dyDescent="0.25">
      <c r="A54" s="42" t="s">
        <v>9</v>
      </c>
      <c r="B54" s="37">
        <v>0</v>
      </c>
      <c r="C54" s="43">
        <v>0</v>
      </c>
    </row>
    <row r="55" spans="1:3" s="54" customFormat="1" hidden="1" x14ac:dyDescent="0.25">
      <c r="A55" s="42" t="s">
        <v>13</v>
      </c>
      <c r="B55" s="37">
        <v>0</v>
      </c>
      <c r="C55" s="43">
        <v>0</v>
      </c>
    </row>
    <row r="56" spans="1:3" s="54" customFormat="1" hidden="1" x14ac:dyDescent="0.25">
      <c r="A56" s="42" t="s">
        <v>56</v>
      </c>
      <c r="B56" s="37">
        <v>0</v>
      </c>
      <c r="C56" s="43">
        <v>0</v>
      </c>
    </row>
    <row r="57" spans="1:3" s="54" customFormat="1" x14ac:dyDescent="0.25">
      <c r="A57" s="42" t="s">
        <v>41</v>
      </c>
      <c r="B57" s="37">
        <v>2246</v>
      </c>
      <c r="C57" s="43">
        <v>628</v>
      </c>
    </row>
    <row r="58" spans="1:3" s="54" customFormat="1" x14ac:dyDescent="0.25">
      <c r="A58" s="42" t="s">
        <v>32</v>
      </c>
      <c r="B58" s="37">
        <v>235</v>
      </c>
      <c r="C58" s="43">
        <v>115</v>
      </c>
    </row>
    <row r="59" spans="1:3" s="54" customFormat="1" x14ac:dyDescent="0.25">
      <c r="A59" s="42" t="s">
        <v>7</v>
      </c>
      <c r="B59" s="37">
        <v>1207</v>
      </c>
      <c r="C59" s="43">
        <v>393</v>
      </c>
    </row>
    <row r="60" spans="1:3" s="54" customFormat="1" hidden="1" x14ac:dyDescent="0.25">
      <c r="A60" s="42" t="s">
        <v>24</v>
      </c>
      <c r="B60" s="37">
        <v>0</v>
      </c>
      <c r="C60" s="43">
        <v>0</v>
      </c>
    </row>
    <row r="61" spans="1:3" s="54" customFormat="1" hidden="1" x14ac:dyDescent="0.25">
      <c r="A61" s="42" t="s">
        <v>35</v>
      </c>
      <c r="B61" s="37">
        <v>0</v>
      </c>
      <c r="C61" s="43">
        <v>0</v>
      </c>
    </row>
    <row r="62" spans="1:3" s="54" customFormat="1" x14ac:dyDescent="0.25">
      <c r="A62" s="42" t="s">
        <v>30</v>
      </c>
      <c r="B62" s="37">
        <v>7251</v>
      </c>
      <c r="C62" s="43">
        <v>2832</v>
      </c>
    </row>
    <row r="63" spans="1:3" s="54" customFormat="1" hidden="1" x14ac:dyDescent="0.25">
      <c r="A63" s="42" t="s">
        <v>20</v>
      </c>
      <c r="B63" s="37">
        <v>0</v>
      </c>
      <c r="C63" s="43">
        <v>0</v>
      </c>
    </row>
    <row r="64" spans="1:3" s="54" customFormat="1" hidden="1" x14ac:dyDescent="0.25">
      <c r="A64" s="42" t="s">
        <v>17</v>
      </c>
      <c r="B64" s="37">
        <v>0</v>
      </c>
      <c r="C64" s="43">
        <v>0</v>
      </c>
    </row>
    <row r="65" spans="1:3" s="54" customFormat="1" hidden="1" x14ac:dyDescent="0.25">
      <c r="A65" s="42" t="s">
        <v>12</v>
      </c>
      <c r="B65" s="37">
        <v>0</v>
      </c>
      <c r="C65" s="43">
        <v>0</v>
      </c>
    </row>
    <row r="66" spans="1:3" s="54" customFormat="1" x14ac:dyDescent="0.25">
      <c r="A66" s="42" t="s">
        <v>40</v>
      </c>
      <c r="B66" s="37">
        <v>1598</v>
      </c>
      <c r="C66" s="43">
        <v>458</v>
      </c>
    </row>
    <row r="67" spans="1:3" s="54" customFormat="1" x14ac:dyDescent="0.25">
      <c r="A67" s="42" t="s">
        <v>28</v>
      </c>
      <c r="B67" s="37">
        <v>3015</v>
      </c>
      <c r="C67" s="43">
        <v>826</v>
      </c>
    </row>
    <row r="68" spans="1:3" s="54" customFormat="1" x14ac:dyDescent="0.25">
      <c r="A68" s="42" t="s">
        <v>29</v>
      </c>
      <c r="B68" s="37">
        <v>4352</v>
      </c>
      <c r="C68" s="43">
        <v>1018</v>
      </c>
    </row>
    <row r="69" spans="1:3" s="54" customFormat="1" x14ac:dyDescent="0.25">
      <c r="A69" s="42" t="s">
        <v>15</v>
      </c>
      <c r="B69" s="37">
        <v>23230</v>
      </c>
      <c r="C69" s="43">
        <v>21362</v>
      </c>
    </row>
    <row r="70" spans="1:3" s="54" customFormat="1" hidden="1" x14ac:dyDescent="0.25">
      <c r="A70" s="42" t="s">
        <v>10</v>
      </c>
      <c r="B70" s="37">
        <v>0</v>
      </c>
      <c r="C70" s="43">
        <v>0</v>
      </c>
    </row>
    <row r="71" spans="1:3" s="54" customFormat="1" hidden="1" x14ac:dyDescent="0.25">
      <c r="A71" s="42" t="s">
        <v>8</v>
      </c>
      <c r="B71" s="37">
        <v>0</v>
      </c>
      <c r="C71" s="43">
        <v>0</v>
      </c>
    </row>
    <row r="72" spans="1:3" s="54" customFormat="1" hidden="1" x14ac:dyDescent="0.25">
      <c r="A72" s="42" t="s">
        <v>47</v>
      </c>
      <c r="B72" s="37">
        <v>0</v>
      </c>
      <c r="C72" s="43">
        <v>0</v>
      </c>
    </row>
    <row r="73" spans="1:3" s="54" customFormat="1" x14ac:dyDescent="0.25">
      <c r="A73" s="42" t="s">
        <v>16</v>
      </c>
      <c r="B73" s="37">
        <v>66440</v>
      </c>
      <c r="C73" s="43">
        <v>30554.9</v>
      </c>
    </row>
    <row r="74" spans="1:3" s="54" customFormat="1" hidden="1" x14ac:dyDescent="0.25">
      <c r="A74" s="42" t="s">
        <v>55</v>
      </c>
      <c r="B74" s="37">
        <v>0</v>
      </c>
      <c r="C74" s="43">
        <v>0</v>
      </c>
    </row>
    <row r="75" spans="1:3" s="54" customFormat="1" hidden="1" x14ac:dyDescent="0.25">
      <c r="A75" s="42" t="s">
        <v>23</v>
      </c>
      <c r="B75" s="37">
        <v>0</v>
      </c>
      <c r="C75" s="43">
        <v>0</v>
      </c>
    </row>
    <row r="76" spans="1:3" s="54" customFormat="1" x14ac:dyDescent="0.25">
      <c r="A76" s="42" t="s">
        <v>39</v>
      </c>
      <c r="B76" s="37">
        <v>1490</v>
      </c>
      <c r="C76" s="43">
        <v>523</v>
      </c>
    </row>
    <row r="77" spans="1:3" s="54" customFormat="1" x14ac:dyDescent="0.25">
      <c r="A77" s="42" t="s">
        <v>38</v>
      </c>
      <c r="B77" s="37">
        <v>395</v>
      </c>
      <c r="C77" s="43">
        <v>114</v>
      </c>
    </row>
    <row r="78" spans="1:3" s="54" customFormat="1" x14ac:dyDescent="0.25">
      <c r="A78" s="42" t="s">
        <v>37</v>
      </c>
      <c r="B78" s="37">
        <v>4137</v>
      </c>
      <c r="C78" s="43">
        <v>1450</v>
      </c>
    </row>
    <row r="79" spans="1:3" s="54" customFormat="1" hidden="1" x14ac:dyDescent="0.25">
      <c r="A79" s="42" t="s">
        <v>21</v>
      </c>
      <c r="B79" s="37">
        <v>0</v>
      </c>
      <c r="C79" s="43">
        <v>0</v>
      </c>
    </row>
    <row r="80" spans="1:3" s="54" customFormat="1" x14ac:dyDescent="0.25">
      <c r="A80" s="42" t="s">
        <v>57</v>
      </c>
      <c r="B80" s="37">
        <v>1348</v>
      </c>
      <c r="C80" s="43">
        <v>275</v>
      </c>
    </row>
    <row r="81" spans="1:3" s="54" customFormat="1" x14ac:dyDescent="0.25">
      <c r="A81" s="42" t="s">
        <v>11</v>
      </c>
      <c r="B81" s="37">
        <v>325</v>
      </c>
      <c r="C81" s="43">
        <v>106</v>
      </c>
    </row>
    <row r="82" spans="1:3" s="54" customFormat="1" hidden="1" x14ac:dyDescent="0.25">
      <c r="A82" s="44" t="s">
        <v>58</v>
      </c>
      <c r="B82" s="37">
        <v>0</v>
      </c>
      <c r="C82" s="43"/>
    </row>
    <row r="83" spans="1:3" s="54" customFormat="1" hidden="1" x14ac:dyDescent="0.25">
      <c r="A83" s="44" t="s">
        <v>91</v>
      </c>
      <c r="B83" s="37">
        <v>0</v>
      </c>
      <c r="C83" s="43"/>
    </row>
    <row r="84" spans="1:3" s="54" customFormat="1" x14ac:dyDescent="0.25">
      <c r="A84" s="44" t="s">
        <v>42</v>
      </c>
      <c r="B84" s="37">
        <v>1995</v>
      </c>
      <c r="C84" s="43">
        <v>1060.5999999999999</v>
      </c>
    </row>
    <row r="85" spans="1:3" s="54" customFormat="1" x14ac:dyDescent="0.25">
      <c r="A85" s="44" t="s">
        <v>44</v>
      </c>
      <c r="B85" s="37">
        <v>22</v>
      </c>
      <c r="C85" s="43">
        <v>8.6999999999999993</v>
      </c>
    </row>
    <row r="86" spans="1:3" s="54" customFormat="1" x14ac:dyDescent="0.25">
      <c r="A86" s="44" t="s">
        <v>43</v>
      </c>
      <c r="B86" s="37">
        <v>372</v>
      </c>
      <c r="C86" s="43">
        <v>181.3</v>
      </c>
    </row>
    <row r="87" spans="1:3" s="54" customFormat="1" ht="17.25" hidden="1" customHeight="1" x14ac:dyDescent="0.25">
      <c r="A87" s="44" t="s">
        <v>60</v>
      </c>
      <c r="B87" s="37">
        <v>0</v>
      </c>
      <c r="C87" s="43"/>
    </row>
    <row r="88" spans="1:3" s="55" customFormat="1" hidden="1" x14ac:dyDescent="0.25">
      <c r="A88" s="44" t="s">
        <v>61</v>
      </c>
      <c r="B88" s="37">
        <v>0</v>
      </c>
      <c r="C88" s="43"/>
    </row>
    <row r="89" spans="1:3" s="55" customFormat="1" x14ac:dyDescent="0.25">
      <c r="A89" s="39" t="s">
        <v>45</v>
      </c>
      <c r="B89" s="40">
        <f>SUM(B52:B81)</f>
        <v>134783</v>
      </c>
      <c r="C89" s="41">
        <f t="shared" ref="C89" si="0">SUM(C52:C81)</f>
        <v>67051.899999999994</v>
      </c>
    </row>
    <row r="90" spans="1:3" s="54" customFormat="1" x14ac:dyDescent="0.25">
      <c r="A90" s="45" t="s">
        <v>46</v>
      </c>
      <c r="B90" s="46">
        <f>SUM(B82:B88)</f>
        <v>2389</v>
      </c>
      <c r="C90" s="47">
        <f t="shared" ref="C90" si="1">SUM(C82:C88)</f>
        <v>1250.5999999999999</v>
      </c>
    </row>
    <row r="91" spans="1:3" s="54" customFormat="1" x14ac:dyDescent="0.25">
      <c r="A91" s="39" t="s">
        <v>36</v>
      </c>
      <c r="B91" s="40">
        <f>B89+B90</f>
        <v>137172</v>
      </c>
      <c r="C91" s="41">
        <f t="shared" ref="C91" si="2">C89+C90</f>
        <v>68302.5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190</v>
      </c>
      <c r="C93" s="43">
        <v>105.1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>
        <v>0</v>
      </c>
      <c r="C98" s="43">
        <v>0</v>
      </c>
    </row>
    <row r="99" spans="1:3" s="54" customFormat="1" x14ac:dyDescent="0.25">
      <c r="A99" s="42" t="s">
        <v>32</v>
      </c>
      <c r="B99" s="37">
        <v>116</v>
      </c>
      <c r="C99" s="43">
        <v>59.9</v>
      </c>
    </row>
    <row r="100" spans="1:3" s="54" customFormat="1" x14ac:dyDescent="0.25">
      <c r="A100" s="42" t="s">
        <v>7</v>
      </c>
      <c r="B100" s="37">
        <v>213</v>
      </c>
      <c r="C100" s="43">
        <v>110.3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x14ac:dyDescent="0.25">
      <c r="A103" s="42" t="s">
        <v>30</v>
      </c>
      <c r="B103" s="37">
        <v>222</v>
      </c>
      <c r="C103" s="43">
        <v>114.5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/>
      <c r="C107" s="43"/>
    </row>
    <row r="108" spans="1:3" s="54" customFormat="1" x14ac:dyDescent="0.25">
      <c r="A108" s="42" t="s">
        <v>28</v>
      </c>
      <c r="B108" s="37">
        <v>2</v>
      </c>
      <c r="C108" s="43">
        <v>0.9</v>
      </c>
    </row>
    <row r="109" spans="1:3" s="54" customFormat="1" x14ac:dyDescent="0.25">
      <c r="A109" s="42" t="s">
        <v>29</v>
      </c>
      <c r="B109" s="37">
        <v>10</v>
      </c>
      <c r="C109" s="43">
        <v>5.2</v>
      </c>
    </row>
    <row r="110" spans="1:3" s="54" customFormat="1" x14ac:dyDescent="0.25">
      <c r="A110" s="42" t="s">
        <v>15</v>
      </c>
      <c r="B110" s="37">
        <v>2195</v>
      </c>
      <c r="C110" s="43">
        <v>1302.4000000000001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18656</v>
      </c>
      <c r="C114" s="43">
        <v>10661.1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x14ac:dyDescent="0.25">
      <c r="A117" s="42" t="s">
        <v>39</v>
      </c>
      <c r="B117" s="37">
        <v>34</v>
      </c>
      <c r="C117" s="43">
        <v>17.399999999999999</v>
      </c>
    </row>
    <row r="118" spans="1:3" s="54" customFormat="1" x14ac:dyDescent="0.25">
      <c r="A118" s="42" t="s">
        <v>38</v>
      </c>
      <c r="B118" s="37">
        <v>89</v>
      </c>
      <c r="C118" s="43">
        <v>46</v>
      </c>
    </row>
    <row r="119" spans="1:3" s="54" customFormat="1" x14ac:dyDescent="0.25">
      <c r="A119" s="42" t="s">
        <v>37</v>
      </c>
      <c r="B119" s="37">
        <v>2348</v>
      </c>
      <c r="C119" s="43">
        <v>1213.5999999999999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/>
      <c r="C121" s="43"/>
    </row>
    <row r="122" spans="1:3" s="54" customFormat="1" hidden="1" x14ac:dyDescent="0.25">
      <c r="A122" s="42" t="s">
        <v>11</v>
      </c>
      <c r="B122" s="37">
        <v>0</v>
      </c>
      <c r="C122" s="43">
        <v>0</v>
      </c>
    </row>
    <row r="123" spans="1:3" s="54" customFormat="1" x14ac:dyDescent="0.25">
      <c r="A123" s="39" t="s">
        <v>36</v>
      </c>
      <c r="B123" s="40">
        <f>SUM(B93:B122)</f>
        <v>24075</v>
      </c>
      <c r="C123" s="41">
        <f t="shared" ref="C123" si="3">SUM(C93:C122)</f>
        <v>13636.400000000001</v>
      </c>
    </row>
    <row r="124" spans="1:3" s="54" customFormat="1" x14ac:dyDescent="0.25">
      <c r="A124" s="99" t="s">
        <v>65</v>
      </c>
      <c r="B124" s="99"/>
      <c r="C124" s="99"/>
    </row>
    <row r="125" spans="1:3" s="54" customFormat="1" x14ac:dyDescent="0.25">
      <c r="A125" s="42" t="s">
        <v>27</v>
      </c>
      <c r="B125" s="37">
        <v>1537</v>
      </c>
      <c r="C125" s="43">
        <v>2464</v>
      </c>
    </row>
    <row r="126" spans="1:3" s="54" customFormat="1" hidden="1" x14ac:dyDescent="0.25">
      <c r="A126" s="42" t="s">
        <v>14</v>
      </c>
      <c r="B126" s="37">
        <v>0</v>
      </c>
      <c r="C126" s="43">
        <v>0</v>
      </c>
    </row>
    <row r="127" spans="1:3" s="54" customFormat="1" hidden="1" x14ac:dyDescent="0.25">
      <c r="A127" s="42" t="s">
        <v>9</v>
      </c>
      <c r="B127" s="37">
        <v>0</v>
      </c>
      <c r="C127" s="43">
        <v>0</v>
      </c>
    </row>
    <row r="128" spans="1:3" s="54" customFormat="1" hidden="1" x14ac:dyDescent="0.25">
      <c r="A128" s="42" t="s">
        <v>13</v>
      </c>
      <c r="B128" s="37">
        <v>0</v>
      </c>
      <c r="C128" s="43">
        <v>0</v>
      </c>
    </row>
    <row r="129" spans="1:3" s="54" customFormat="1" hidden="1" x14ac:dyDescent="0.25">
      <c r="A129" s="42" t="s">
        <v>56</v>
      </c>
      <c r="B129" s="37">
        <v>0</v>
      </c>
      <c r="C129" s="43">
        <v>0</v>
      </c>
    </row>
    <row r="130" spans="1:3" s="54" customFormat="1" x14ac:dyDescent="0.25">
      <c r="A130" s="42" t="s">
        <v>41</v>
      </c>
      <c r="B130" s="37">
        <v>838</v>
      </c>
      <c r="C130" s="43">
        <v>919</v>
      </c>
    </row>
    <row r="131" spans="1:3" s="54" customFormat="1" x14ac:dyDescent="0.25">
      <c r="A131" s="42" t="s">
        <v>32</v>
      </c>
      <c r="B131" s="37">
        <v>142</v>
      </c>
      <c r="C131" s="43">
        <v>154</v>
      </c>
    </row>
    <row r="132" spans="1:3" s="54" customFormat="1" x14ac:dyDescent="0.25">
      <c r="A132" s="42" t="s">
        <v>7</v>
      </c>
      <c r="B132" s="37">
        <v>128</v>
      </c>
      <c r="C132" s="43">
        <v>107</v>
      </c>
    </row>
    <row r="133" spans="1:3" s="54" customFormat="1" hidden="1" x14ac:dyDescent="0.25">
      <c r="A133" s="42" t="s">
        <v>24</v>
      </c>
      <c r="B133" s="37">
        <v>0</v>
      </c>
      <c r="C133" s="43">
        <v>0</v>
      </c>
    </row>
    <row r="134" spans="1:3" s="54" customFormat="1" hidden="1" x14ac:dyDescent="0.25">
      <c r="A134" s="42" t="s">
        <v>35</v>
      </c>
      <c r="B134" s="37">
        <v>0</v>
      </c>
      <c r="C134" s="43">
        <v>0</v>
      </c>
    </row>
    <row r="135" spans="1:3" s="54" customFormat="1" x14ac:dyDescent="0.25">
      <c r="A135" s="42" t="s">
        <v>30</v>
      </c>
      <c r="B135" s="37">
        <v>1205</v>
      </c>
      <c r="C135" s="43">
        <v>1271</v>
      </c>
    </row>
    <row r="136" spans="1:3" s="54" customFormat="1" hidden="1" x14ac:dyDescent="0.25">
      <c r="A136" s="42" t="s">
        <v>20</v>
      </c>
      <c r="B136" s="37">
        <v>0</v>
      </c>
      <c r="C136" s="43">
        <v>0</v>
      </c>
    </row>
    <row r="137" spans="1:3" s="54" customFormat="1" hidden="1" x14ac:dyDescent="0.25">
      <c r="A137" s="42" t="s">
        <v>17</v>
      </c>
      <c r="B137" s="37">
        <v>0</v>
      </c>
      <c r="C137" s="43">
        <v>0</v>
      </c>
    </row>
    <row r="138" spans="1:3" s="54" customFormat="1" hidden="1" x14ac:dyDescent="0.25">
      <c r="A138" s="42" t="s">
        <v>12</v>
      </c>
      <c r="B138" s="37">
        <v>0</v>
      </c>
      <c r="C138" s="43">
        <v>0</v>
      </c>
    </row>
    <row r="139" spans="1:3" s="54" customFormat="1" x14ac:dyDescent="0.25">
      <c r="A139" s="42" t="s">
        <v>40</v>
      </c>
      <c r="B139" s="37">
        <v>1897</v>
      </c>
      <c r="C139" s="43">
        <v>1398</v>
      </c>
    </row>
    <row r="140" spans="1:3" s="54" customFormat="1" x14ac:dyDescent="0.25">
      <c r="A140" s="42" t="s">
        <v>28</v>
      </c>
      <c r="B140" s="37">
        <v>2254</v>
      </c>
      <c r="C140" s="43">
        <v>2361</v>
      </c>
    </row>
    <row r="141" spans="1:3" s="54" customFormat="1" x14ac:dyDescent="0.25">
      <c r="A141" s="42" t="s">
        <v>29</v>
      </c>
      <c r="B141" s="37">
        <v>1615</v>
      </c>
      <c r="C141" s="43">
        <v>1326</v>
      </c>
    </row>
    <row r="142" spans="1:3" s="54" customFormat="1" x14ac:dyDescent="0.25">
      <c r="A142" s="42" t="s">
        <v>15</v>
      </c>
      <c r="B142" s="37">
        <v>6383</v>
      </c>
      <c r="C142" s="43">
        <v>8250</v>
      </c>
    </row>
    <row r="143" spans="1:3" s="54" customFormat="1" hidden="1" x14ac:dyDescent="0.25">
      <c r="A143" s="42" t="s">
        <v>10</v>
      </c>
      <c r="B143" s="37">
        <v>0</v>
      </c>
      <c r="C143" s="43">
        <v>0</v>
      </c>
    </row>
    <row r="144" spans="1:3" s="54" customFormat="1" hidden="1" x14ac:dyDescent="0.25">
      <c r="A144" s="42" t="s">
        <v>8</v>
      </c>
      <c r="B144" s="37">
        <v>0</v>
      </c>
      <c r="C144" s="43">
        <v>0</v>
      </c>
    </row>
    <row r="145" spans="1:3" s="54" customFormat="1" hidden="1" x14ac:dyDescent="0.25">
      <c r="A145" s="42" t="s">
        <v>47</v>
      </c>
      <c r="B145" s="37">
        <v>0</v>
      </c>
      <c r="C145" s="43">
        <v>0</v>
      </c>
    </row>
    <row r="146" spans="1:3" s="54" customFormat="1" x14ac:dyDescent="0.25">
      <c r="A146" s="42" t="s">
        <v>16</v>
      </c>
      <c r="B146" s="37">
        <v>14454</v>
      </c>
      <c r="C146" s="43">
        <v>12705</v>
      </c>
    </row>
    <row r="147" spans="1:3" s="54" customFormat="1" hidden="1" x14ac:dyDescent="0.25">
      <c r="A147" s="42" t="s">
        <v>55</v>
      </c>
      <c r="B147" s="37">
        <v>0</v>
      </c>
      <c r="C147" s="43">
        <v>0</v>
      </c>
    </row>
    <row r="148" spans="1:3" s="54" customFormat="1" hidden="1" x14ac:dyDescent="0.25">
      <c r="A148" s="42" t="s">
        <v>23</v>
      </c>
      <c r="B148" s="37">
        <v>0</v>
      </c>
      <c r="C148" s="43">
        <v>0</v>
      </c>
    </row>
    <row r="149" spans="1:3" s="54" customFormat="1" x14ac:dyDescent="0.25">
      <c r="A149" s="42" t="s">
        <v>39</v>
      </c>
      <c r="B149" s="37">
        <v>2228</v>
      </c>
      <c r="C149" s="43">
        <v>2186</v>
      </c>
    </row>
    <row r="150" spans="1:3" s="54" customFormat="1" x14ac:dyDescent="0.25">
      <c r="A150" s="42" t="s">
        <v>38</v>
      </c>
      <c r="B150" s="37">
        <v>293</v>
      </c>
      <c r="C150" s="43">
        <v>207</v>
      </c>
    </row>
    <row r="151" spans="1:3" s="54" customFormat="1" x14ac:dyDescent="0.25">
      <c r="A151" s="42" t="s">
        <v>37</v>
      </c>
      <c r="B151" s="37">
        <v>2051</v>
      </c>
      <c r="C151" s="43">
        <v>1998</v>
      </c>
    </row>
    <row r="152" spans="1:3" s="54" customFormat="1" hidden="1" x14ac:dyDescent="0.25">
      <c r="A152" s="42" t="s">
        <v>21</v>
      </c>
      <c r="B152" s="37">
        <v>0</v>
      </c>
      <c r="C152" s="43">
        <v>0</v>
      </c>
    </row>
    <row r="153" spans="1:3" s="54" customFormat="1" x14ac:dyDescent="0.25">
      <c r="A153" s="42" t="s">
        <v>57</v>
      </c>
      <c r="B153" s="37">
        <v>27158</v>
      </c>
      <c r="C153" s="43">
        <v>21501.9</v>
      </c>
    </row>
    <row r="154" spans="1:3" s="54" customFormat="1" x14ac:dyDescent="0.25">
      <c r="A154" s="42" t="s">
        <v>11</v>
      </c>
      <c r="B154" s="37">
        <v>12</v>
      </c>
      <c r="C154" s="43">
        <v>10</v>
      </c>
    </row>
    <row r="155" spans="1:3" s="54" customFormat="1" hidden="1" x14ac:dyDescent="0.25">
      <c r="A155" s="44" t="s">
        <v>58</v>
      </c>
      <c r="B155" s="37">
        <v>0</v>
      </c>
      <c r="C155" s="43"/>
    </row>
    <row r="156" spans="1:3" s="54" customFormat="1" hidden="1" x14ac:dyDescent="0.25">
      <c r="A156" s="44" t="s">
        <v>59</v>
      </c>
      <c r="B156" s="37">
        <v>0</v>
      </c>
      <c r="C156" s="43"/>
    </row>
    <row r="157" spans="1:3" s="54" customFormat="1" hidden="1" x14ac:dyDescent="0.25">
      <c r="A157" s="44" t="s">
        <v>42</v>
      </c>
      <c r="B157" s="37">
        <v>0</v>
      </c>
      <c r="C157" s="43"/>
    </row>
    <row r="158" spans="1:3" s="54" customFormat="1" x14ac:dyDescent="0.25">
      <c r="A158" s="44" t="s">
        <v>44</v>
      </c>
      <c r="B158" s="37">
        <v>13</v>
      </c>
      <c r="C158" s="43">
        <v>44.5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>
        <v>0</v>
      </c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62195</v>
      </c>
      <c r="C163" s="41">
        <f t="shared" ref="C163" si="4">SUM(C125:C154)</f>
        <v>56857.9</v>
      </c>
    </row>
    <row r="164" spans="1:3" s="54" customFormat="1" ht="19.5" customHeight="1" x14ac:dyDescent="0.25">
      <c r="A164" s="45" t="s">
        <v>46</v>
      </c>
      <c r="B164" s="46">
        <f>SUM(B155:B162)</f>
        <v>13</v>
      </c>
      <c r="C164" s="47">
        <f t="shared" ref="C164" si="5">SUM(C155:C162)</f>
        <v>44.5</v>
      </c>
    </row>
    <row r="165" spans="1:3" s="54" customFormat="1" x14ac:dyDescent="0.25">
      <c r="A165" s="39" t="s">
        <v>36</v>
      </c>
      <c r="B165" s="40">
        <f>B163+B164</f>
        <v>62208</v>
      </c>
      <c r="C165" s="41">
        <f t="shared" ref="C165" si="6">C163+C164</f>
        <v>56902.400000000001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x14ac:dyDescent="0.25">
      <c r="A167" s="42" t="s">
        <v>7</v>
      </c>
      <c r="B167" s="56">
        <v>78</v>
      </c>
      <c r="C167" s="57">
        <v>773.8</v>
      </c>
    </row>
    <row r="168" spans="1:3" s="54" customFormat="1" hidden="1" x14ac:dyDescent="0.25">
      <c r="A168" s="42" t="s">
        <v>8</v>
      </c>
      <c r="B168" s="56">
        <v>0</v>
      </c>
      <c r="C168" s="57">
        <v>0</v>
      </c>
    </row>
    <row r="169" spans="1:3" s="54" customFormat="1" hidden="1" x14ac:dyDescent="0.25">
      <c r="A169" s="42" t="s">
        <v>9</v>
      </c>
      <c r="B169" s="56">
        <v>0</v>
      </c>
      <c r="C169" s="57">
        <v>0</v>
      </c>
    </row>
    <row r="170" spans="1:3" s="54" customFormat="1" hidden="1" x14ac:dyDescent="0.25">
      <c r="A170" s="42" t="s">
        <v>10</v>
      </c>
      <c r="B170" s="56">
        <v>0</v>
      </c>
      <c r="C170" s="57">
        <v>0</v>
      </c>
    </row>
    <row r="171" spans="1:3" s="54" customFormat="1" hidden="1" x14ac:dyDescent="0.25">
      <c r="A171" s="42" t="s">
        <v>11</v>
      </c>
      <c r="B171" s="56">
        <v>0</v>
      </c>
      <c r="C171" s="57">
        <v>0</v>
      </c>
    </row>
    <row r="172" spans="1:3" s="54" customFormat="1" hidden="1" x14ac:dyDescent="0.25">
      <c r="A172" s="42" t="s">
        <v>12</v>
      </c>
      <c r="B172" s="56">
        <v>0</v>
      </c>
      <c r="C172" s="57">
        <v>0</v>
      </c>
    </row>
    <row r="173" spans="1:3" s="54" customFormat="1" hidden="1" x14ac:dyDescent="0.25">
      <c r="A173" s="42" t="s">
        <v>13</v>
      </c>
      <c r="B173" s="56">
        <v>0</v>
      </c>
      <c r="C173" s="57">
        <v>0</v>
      </c>
    </row>
    <row r="174" spans="1:3" s="54" customFormat="1" hidden="1" x14ac:dyDescent="0.25">
      <c r="A174" s="42" t="s">
        <v>14</v>
      </c>
      <c r="B174" s="56">
        <v>0</v>
      </c>
      <c r="C174" s="57">
        <v>0</v>
      </c>
    </row>
    <row r="175" spans="1:3" s="54" customFormat="1" x14ac:dyDescent="0.25">
      <c r="A175" s="42" t="s">
        <v>15</v>
      </c>
      <c r="B175" s="56">
        <v>318</v>
      </c>
      <c r="C175" s="57">
        <v>3599.2</v>
      </c>
    </row>
    <row r="176" spans="1:3" s="54" customFormat="1" x14ac:dyDescent="0.25">
      <c r="A176" s="42" t="s">
        <v>16</v>
      </c>
      <c r="B176" s="56">
        <v>1765</v>
      </c>
      <c r="C176" s="57">
        <v>17969.5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x14ac:dyDescent="0.25">
      <c r="A188" s="42" t="s">
        <v>70</v>
      </c>
      <c r="B188" s="56">
        <v>63</v>
      </c>
      <c r="C188" s="57">
        <v>642.6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x14ac:dyDescent="0.25">
      <c r="A190" s="42" t="s">
        <v>27</v>
      </c>
      <c r="B190" s="56">
        <v>424</v>
      </c>
      <c r="C190" s="57">
        <v>3791.8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488</v>
      </c>
      <c r="C193" s="57">
        <v>5250.6</v>
      </c>
    </row>
    <row r="194" spans="1:3" s="54" customFormat="1" hidden="1" x14ac:dyDescent="0.25">
      <c r="A194" s="42" t="s">
        <v>31</v>
      </c>
      <c r="B194" s="56">
        <v>0</v>
      </c>
      <c r="C194" s="57">
        <v>0</v>
      </c>
    </row>
    <row r="195" spans="1:3" s="54" customFormat="1" hidden="1" x14ac:dyDescent="0.25">
      <c r="A195" s="42" t="s">
        <v>32</v>
      </c>
      <c r="B195" s="56">
        <v>0</v>
      </c>
      <c r="C195" s="57">
        <v>0</v>
      </c>
    </row>
    <row r="196" spans="1:3" s="54" customFormat="1" hidden="1" x14ac:dyDescent="0.25">
      <c r="A196" s="42" t="s">
        <v>33</v>
      </c>
      <c r="B196" s="56">
        <v>0</v>
      </c>
      <c r="C196" s="57">
        <v>0</v>
      </c>
    </row>
    <row r="197" spans="1:3" s="54" customFormat="1" ht="30" hidden="1" x14ac:dyDescent="0.25">
      <c r="A197" s="42" t="s">
        <v>34</v>
      </c>
      <c r="B197" s="56">
        <v>0</v>
      </c>
      <c r="C197" s="57">
        <v>0</v>
      </c>
    </row>
    <row r="198" spans="1:3" s="54" customFormat="1" hidden="1" x14ac:dyDescent="0.25">
      <c r="A198" s="42" t="s">
        <v>35</v>
      </c>
      <c r="B198" s="56">
        <v>0</v>
      </c>
      <c r="C198" s="57">
        <v>0</v>
      </c>
    </row>
    <row r="199" spans="1:3" s="54" customFormat="1" x14ac:dyDescent="0.25">
      <c r="A199" s="39" t="s">
        <v>36</v>
      </c>
      <c r="B199" s="40">
        <f>SUM(B167:B198)</f>
        <v>3136</v>
      </c>
      <c r="C199" s="41">
        <f>SUM(C167:C198)</f>
        <v>32027.5</v>
      </c>
    </row>
    <row r="200" spans="1:3" s="54" customFormat="1" x14ac:dyDescent="0.25">
      <c r="A200" s="50" t="s">
        <v>48</v>
      </c>
      <c r="B200" s="40">
        <v>14916</v>
      </c>
      <c r="C200" s="41">
        <v>34361.800000000003</v>
      </c>
    </row>
    <row r="201" spans="1:3" s="54" customFormat="1" x14ac:dyDescent="0.25">
      <c r="A201" s="51" t="s">
        <v>49</v>
      </c>
      <c r="B201" s="46">
        <v>882</v>
      </c>
      <c r="C201" s="47">
        <v>2040.9</v>
      </c>
    </row>
    <row r="202" spans="1:3" ht="15.75" x14ac:dyDescent="0.25">
      <c r="A202" s="8" t="s">
        <v>50</v>
      </c>
      <c r="B202" s="8"/>
      <c r="C202" s="22">
        <f>C49+C91+C123+C165+C199+C200</f>
        <v>338748.8</v>
      </c>
    </row>
    <row r="203" spans="1:3" x14ac:dyDescent="0.25">
      <c r="A203" s="50" t="s">
        <v>92</v>
      </c>
      <c r="B203" s="66">
        <v>13957</v>
      </c>
      <c r="C203" s="41">
        <v>16547.400000000001</v>
      </c>
    </row>
    <row r="204" spans="1:3" x14ac:dyDescent="0.25">
      <c r="A204" s="50" t="s">
        <v>93</v>
      </c>
      <c r="B204" s="66">
        <v>9139</v>
      </c>
      <c r="C204" s="41">
        <v>9335.5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110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86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hidden="1" x14ac:dyDescent="0.25">
      <c r="A13" s="23" t="s">
        <v>7</v>
      </c>
      <c r="B13" s="4">
        <v>0</v>
      </c>
      <c r="C13" s="24">
        <v>0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x14ac:dyDescent="0.25">
      <c r="A23" s="23" t="s">
        <v>15</v>
      </c>
      <c r="B23" s="4">
        <v>355</v>
      </c>
      <c r="C23" s="24">
        <v>4900.1000000000004</v>
      </c>
    </row>
    <row r="24" spans="1:3" x14ac:dyDescent="0.25">
      <c r="A24" s="23" t="s">
        <v>16</v>
      </c>
      <c r="B24" s="4">
        <f>-114+887</f>
        <v>773</v>
      </c>
      <c r="C24" s="24">
        <f>-1722.7+16811.6</f>
        <v>15088.899999999998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x14ac:dyDescent="0.25">
      <c r="A26" s="23" t="s">
        <v>18</v>
      </c>
      <c r="B26" s="4">
        <v>236</v>
      </c>
      <c r="C26" s="24">
        <v>3728.3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542</v>
      </c>
      <c r="C36" s="24">
        <v>8943.1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492</v>
      </c>
      <c r="C38" s="24">
        <v>7675.9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222</v>
      </c>
      <c r="C41" s="24">
        <v>3514.9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hidden="1" x14ac:dyDescent="0.25">
      <c r="A44" s="23" t="s">
        <v>32</v>
      </c>
      <c r="B44" s="4">
        <v>0</v>
      </c>
      <c r="C44" s="24">
        <v>0</v>
      </c>
    </row>
    <row r="45" spans="1:3" x14ac:dyDescent="0.25">
      <c r="A45" s="23" t="s">
        <v>33</v>
      </c>
      <c r="B45" s="4">
        <v>131</v>
      </c>
      <c r="C45" s="24">
        <v>2427.6999999999998</v>
      </c>
    </row>
    <row r="46" spans="1:3" ht="30" x14ac:dyDescent="0.25">
      <c r="A46" s="23" t="s">
        <v>34</v>
      </c>
      <c r="B46" s="4">
        <v>371</v>
      </c>
      <c r="C46" s="24">
        <v>6853.3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3122</v>
      </c>
      <c r="C49" s="41">
        <f>SUM(C13:C48)</f>
        <v>53132.200000000004</v>
      </c>
    </row>
    <row r="50" spans="1:3" s="54" customFormat="1" x14ac:dyDescent="0.25">
      <c r="A50" s="99" t="s">
        <v>66</v>
      </c>
      <c r="B50" s="99"/>
      <c r="C50" s="99"/>
    </row>
    <row r="51" spans="1:3" s="54" customFormat="1" x14ac:dyDescent="0.25">
      <c r="A51" s="99" t="s">
        <v>94</v>
      </c>
      <c r="B51" s="99"/>
      <c r="C51" s="99"/>
    </row>
    <row r="52" spans="1:3" s="54" customFormat="1" x14ac:dyDescent="0.25">
      <c r="A52" s="42" t="s">
        <v>27</v>
      </c>
      <c r="B52" s="37">
        <v>5926</v>
      </c>
      <c r="C52" s="43">
        <v>1647</v>
      </c>
    </row>
    <row r="53" spans="1:3" s="54" customFormat="1" hidden="1" x14ac:dyDescent="0.25">
      <c r="A53" s="42" t="s">
        <v>14</v>
      </c>
      <c r="B53" s="37">
        <v>0</v>
      </c>
      <c r="C53" s="43">
        <v>0</v>
      </c>
    </row>
    <row r="54" spans="1:3" s="54" customFormat="1" hidden="1" x14ac:dyDescent="0.25">
      <c r="A54" s="42" t="s">
        <v>9</v>
      </c>
      <c r="B54" s="37">
        <v>0</v>
      </c>
      <c r="C54" s="43">
        <v>0</v>
      </c>
    </row>
    <row r="55" spans="1:3" s="54" customFormat="1" hidden="1" x14ac:dyDescent="0.25">
      <c r="A55" s="42" t="s">
        <v>13</v>
      </c>
      <c r="B55" s="37">
        <v>0</v>
      </c>
      <c r="C55" s="43">
        <v>0</v>
      </c>
    </row>
    <row r="56" spans="1:3" s="54" customFormat="1" hidden="1" x14ac:dyDescent="0.25">
      <c r="A56" s="42" t="s">
        <v>56</v>
      </c>
      <c r="B56" s="37">
        <v>0</v>
      </c>
      <c r="C56" s="43">
        <v>0</v>
      </c>
    </row>
    <row r="57" spans="1:3" s="54" customFormat="1" x14ac:dyDescent="0.25">
      <c r="A57" s="42" t="s">
        <v>41</v>
      </c>
      <c r="B57" s="37">
        <v>943</v>
      </c>
      <c r="C57" s="43">
        <v>270</v>
      </c>
    </row>
    <row r="58" spans="1:3" s="54" customFormat="1" hidden="1" x14ac:dyDescent="0.25">
      <c r="A58" s="42" t="s">
        <v>32</v>
      </c>
      <c r="B58" s="37">
        <v>0</v>
      </c>
      <c r="C58" s="43">
        <v>0</v>
      </c>
    </row>
    <row r="59" spans="1:3" s="54" customFormat="1" x14ac:dyDescent="0.25">
      <c r="A59" s="42" t="s">
        <v>7</v>
      </c>
      <c r="B59" s="37">
        <v>1217</v>
      </c>
      <c r="C59" s="43">
        <v>403</v>
      </c>
    </row>
    <row r="60" spans="1:3" s="54" customFormat="1" hidden="1" x14ac:dyDescent="0.25">
      <c r="A60" s="42" t="s">
        <v>24</v>
      </c>
      <c r="B60" s="37">
        <v>0</v>
      </c>
      <c r="C60" s="43">
        <v>0</v>
      </c>
    </row>
    <row r="61" spans="1:3" s="54" customFormat="1" hidden="1" x14ac:dyDescent="0.25">
      <c r="A61" s="42" t="s">
        <v>35</v>
      </c>
      <c r="B61" s="37">
        <v>0</v>
      </c>
      <c r="C61" s="43">
        <v>0</v>
      </c>
    </row>
    <row r="62" spans="1:3" s="54" customFormat="1" x14ac:dyDescent="0.25">
      <c r="A62" s="42" t="s">
        <v>30</v>
      </c>
      <c r="B62" s="37">
        <v>2430</v>
      </c>
      <c r="C62" s="43">
        <v>975</v>
      </c>
    </row>
    <row r="63" spans="1:3" s="54" customFormat="1" hidden="1" x14ac:dyDescent="0.25">
      <c r="A63" s="42" t="s">
        <v>20</v>
      </c>
      <c r="B63" s="37">
        <v>0</v>
      </c>
      <c r="C63" s="43">
        <v>0</v>
      </c>
    </row>
    <row r="64" spans="1:3" s="54" customFormat="1" hidden="1" x14ac:dyDescent="0.25">
      <c r="A64" s="42" t="s">
        <v>17</v>
      </c>
      <c r="B64" s="37">
        <v>0</v>
      </c>
      <c r="C64" s="43">
        <v>0</v>
      </c>
    </row>
    <row r="65" spans="1:3" s="54" customFormat="1" hidden="1" x14ac:dyDescent="0.25">
      <c r="A65" s="42" t="s">
        <v>12</v>
      </c>
      <c r="B65" s="37">
        <v>0</v>
      </c>
      <c r="C65" s="43">
        <v>0</v>
      </c>
    </row>
    <row r="66" spans="1:3" s="54" customFormat="1" x14ac:dyDescent="0.25">
      <c r="A66" s="42" t="s">
        <v>40</v>
      </c>
      <c r="B66" s="37">
        <v>859</v>
      </c>
      <c r="C66" s="43">
        <v>251</v>
      </c>
    </row>
    <row r="67" spans="1:3" s="54" customFormat="1" x14ac:dyDescent="0.25">
      <c r="A67" s="42" t="s">
        <v>28</v>
      </c>
      <c r="B67" s="37">
        <v>1515</v>
      </c>
      <c r="C67" s="43">
        <v>426</v>
      </c>
    </row>
    <row r="68" spans="1:3" s="54" customFormat="1" x14ac:dyDescent="0.25">
      <c r="A68" s="42" t="s">
        <v>29</v>
      </c>
      <c r="B68" s="37">
        <v>4451</v>
      </c>
      <c r="C68" s="43">
        <v>1067</v>
      </c>
    </row>
    <row r="69" spans="1:3" s="54" customFormat="1" x14ac:dyDescent="0.25">
      <c r="A69" s="42" t="s">
        <v>15</v>
      </c>
      <c r="B69" s="37">
        <v>8486</v>
      </c>
      <c r="C69" s="43">
        <v>6113</v>
      </c>
    </row>
    <row r="70" spans="1:3" s="54" customFormat="1" hidden="1" x14ac:dyDescent="0.25">
      <c r="A70" s="42" t="s">
        <v>10</v>
      </c>
      <c r="B70" s="37">
        <v>0</v>
      </c>
      <c r="C70" s="43">
        <v>0</v>
      </c>
    </row>
    <row r="71" spans="1:3" s="54" customFormat="1" hidden="1" x14ac:dyDescent="0.25">
      <c r="A71" s="42" t="s">
        <v>8</v>
      </c>
      <c r="B71" s="37">
        <v>0</v>
      </c>
      <c r="C71" s="43">
        <v>0</v>
      </c>
    </row>
    <row r="72" spans="1:3" s="54" customFormat="1" hidden="1" x14ac:dyDescent="0.25">
      <c r="A72" s="42" t="s">
        <v>47</v>
      </c>
      <c r="B72" s="37">
        <v>0</v>
      </c>
      <c r="C72" s="43">
        <v>0</v>
      </c>
    </row>
    <row r="73" spans="1:3" s="54" customFormat="1" x14ac:dyDescent="0.25">
      <c r="A73" s="42" t="s">
        <v>16</v>
      </c>
      <c r="B73" s="37">
        <v>24344</v>
      </c>
      <c r="C73" s="43">
        <v>8885.4</v>
      </c>
    </row>
    <row r="74" spans="1:3" s="54" customFormat="1" hidden="1" x14ac:dyDescent="0.25">
      <c r="A74" s="42" t="s">
        <v>55</v>
      </c>
      <c r="B74" s="37">
        <v>0</v>
      </c>
      <c r="C74" s="43">
        <v>0</v>
      </c>
    </row>
    <row r="75" spans="1:3" s="54" customFormat="1" hidden="1" x14ac:dyDescent="0.25">
      <c r="A75" s="42" t="s">
        <v>23</v>
      </c>
      <c r="B75" s="37">
        <v>0</v>
      </c>
      <c r="C75" s="43">
        <v>0</v>
      </c>
    </row>
    <row r="76" spans="1:3" s="54" customFormat="1" x14ac:dyDescent="0.25">
      <c r="A76" s="42" t="s">
        <v>39</v>
      </c>
      <c r="B76" s="37">
        <v>1071</v>
      </c>
      <c r="C76" s="43">
        <v>387</v>
      </c>
    </row>
    <row r="77" spans="1:3" s="54" customFormat="1" hidden="1" x14ac:dyDescent="0.25">
      <c r="A77" s="42" t="s">
        <v>38</v>
      </c>
      <c r="B77" s="37">
        <v>0</v>
      </c>
      <c r="C77" s="43">
        <v>0</v>
      </c>
    </row>
    <row r="78" spans="1:3" s="54" customFormat="1" x14ac:dyDescent="0.25">
      <c r="A78" s="42" t="s">
        <v>37</v>
      </c>
      <c r="B78" s="37">
        <v>3888</v>
      </c>
      <c r="C78" s="43">
        <v>1389</v>
      </c>
    </row>
    <row r="79" spans="1:3" s="54" customFormat="1" hidden="1" x14ac:dyDescent="0.25">
      <c r="A79" s="42" t="s">
        <v>21</v>
      </c>
      <c r="B79" s="37">
        <v>0</v>
      </c>
      <c r="C79" s="43">
        <v>0</v>
      </c>
    </row>
    <row r="80" spans="1:3" s="54" customFormat="1" x14ac:dyDescent="0.25">
      <c r="A80" s="42" t="s">
        <v>57</v>
      </c>
      <c r="B80" s="37">
        <v>516</v>
      </c>
      <c r="C80" s="43">
        <v>128</v>
      </c>
    </row>
    <row r="81" spans="1:3" s="54" customFormat="1" x14ac:dyDescent="0.25">
      <c r="A81" s="42" t="s">
        <v>11</v>
      </c>
      <c r="B81" s="37">
        <v>379</v>
      </c>
      <c r="C81" s="43">
        <v>126</v>
      </c>
    </row>
    <row r="82" spans="1:3" s="54" customFormat="1" hidden="1" x14ac:dyDescent="0.25">
      <c r="A82" s="44" t="s">
        <v>58</v>
      </c>
      <c r="B82" s="37">
        <v>0</v>
      </c>
      <c r="C82" s="43"/>
    </row>
    <row r="83" spans="1:3" s="54" customFormat="1" hidden="1" x14ac:dyDescent="0.25">
      <c r="A83" s="44" t="s">
        <v>91</v>
      </c>
      <c r="B83" s="37">
        <v>0</v>
      </c>
      <c r="C83" s="43"/>
    </row>
    <row r="84" spans="1:3" s="54" customFormat="1" x14ac:dyDescent="0.25">
      <c r="A84" s="44" t="s">
        <v>42</v>
      </c>
      <c r="B84" s="37">
        <v>997</v>
      </c>
      <c r="C84" s="43">
        <v>513.20000000000005</v>
      </c>
    </row>
    <row r="85" spans="1:3" s="54" customFormat="1" hidden="1" x14ac:dyDescent="0.25">
      <c r="A85" s="44" t="s">
        <v>44</v>
      </c>
      <c r="B85" s="37"/>
      <c r="C85" s="43"/>
    </row>
    <row r="86" spans="1:3" s="54" customFormat="1" x14ac:dyDescent="0.25">
      <c r="A86" s="44" t="s">
        <v>43</v>
      </c>
      <c r="B86" s="37">
        <v>1505</v>
      </c>
      <c r="C86" s="43">
        <v>734.2</v>
      </c>
    </row>
    <row r="87" spans="1:3" s="54" customFormat="1" hidden="1" x14ac:dyDescent="0.25">
      <c r="A87" s="44" t="s">
        <v>60</v>
      </c>
      <c r="B87" s="37"/>
      <c r="C87" s="43"/>
    </row>
    <row r="88" spans="1:3" s="55" customFormat="1" hidden="1" x14ac:dyDescent="0.25">
      <c r="A88" s="44" t="s">
        <v>61</v>
      </c>
      <c r="B88" s="37">
        <v>0</v>
      </c>
      <c r="C88" s="43"/>
    </row>
    <row r="89" spans="1:3" s="55" customFormat="1" x14ac:dyDescent="0.25">
      <c r="A89" s="39" t="s">
        <v>45</v>
      </c>
      <c r="B89" s="40">
        <f>SUM(B52:B81)</f>
        <v>56025</v>
      </c>
      <c r="C89" s="41">
        <f t="shared" ref="C89" si="0">SUM(C52:C81)</f>
        <v>22067.4</v>
      </c>
    </row>
    <row r="90" spans="1:3" s="54" customFormat="1" x14ac:dyDescent="0.25">
      <c r="A90" s="45" t="s">
        <v>46</v>
      </c>
      <c r="B90" s="46">
        <f>SUM(B82:B88)</f>
        <v>2502</v>
      </c>
      <c r="C90" s="47">
        <f t="shared" ref="C90" si="1">SUM(C82:C88)</f>
        <v>1247.4000000000001</v>
      </c>
    </row>
    <row r="91" spans="1:3" s="54" customFormat="1" x14ac:dyDescent="0.25">
      <c r="A91" s="39" t="s">
        <v>36</v>
      </c>
      <c r="B91" s="40">
        <f>B89+B90</f>
        <v>58527</v>
      </c>
      <c r="C91" s="41">
        <f t="shared" ref="C91" si="2">C89+C90</f>
        <v>23314.800000000003</v>
      </c>
    </row>
    <row r="92" spans="1:3" s="54" customFormat="1" x14ac:dyDescent="0.25">
      <c r="A92" s="99" t="s">
        <v>64</v>
      </c>
      <c r="B92" s="99"/>
      <c r="C92" s="99"/>
    </row>
    <row r="93" spans="1:3" s="54" customFormat="1" hidden="1" x14ac:dyDescent="0.25">
      <c r="A93" s="42" t="s">
        <v>27</v>
      </c>
      <c r="B93" s="37">
        <v>0</v>
      </c>
      <c r="C93" s="43">
        <v>0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>
        <v>0</v>
      </c>
      <c r="C98" s="43">
        <v>0</v>
      </c>
    </row>
    <row r="99" spans="1:3" s="54" customFormat="1" hidden="1" x14ac:dyDescent="0.25">
      <c r="A99" s="42" t="s">
        <v>32</v>
      </c>
      <c r="B99" s="37">
        <v>0</v>
      </c>
      <c r="C99" s="43">
        <v>0</v>
      </c>
    </row>
    <row r="100" spans="1:3" s="54" customFormat="1" hidden="1" x14ac:dyDescent="0.25">
      <c r="A100" s="42" t="s">
        <v>7</v>
      </c>
      <c r="B100" s="37">
        <v>0</v>
      </c>
      <c r="C100" s="43">
        <v>0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hidden="1" x14ac:dyDescent="0.25">
      <c r="A103" s="42" t="s">
        <v>30</v>
      </c>
      <c r="B103" s="37">
        <v>0</v>
      </c>
      <c r="C103" s="43">
        <v>0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hidden="1" x14ac:dyDescent="0.25">
      <c r="A108" s="42" t="s">
        <v>28</v>
      </c>
      <c r="B108" s="37">
        <v>0</v>
      </c>
      <c r="C108" s="43">
        <v>0</v>
      </c>
    </row>
    <row r="109" spans="1:3" s="54" customFormat="1" hidden="1" x14ac:dyDescent="0.25">
      <c r="A109" s="42" t="s">
        <v>29</v>
      </c>
      <c r="B109" s="37">
        <v>0</v>
      </c>
      <c r="C109" s="43">
        <v>0</v>
      </c>
    </row>
    <row r="110" spans="1:3" s="54" customFormat="1" x14ac:dyDescent="0.25">
      <c r="A110" s="42" t="s">
        <v>15</v>
      </c>
      <c r="B110" s="37">
        <v>458</v>
      </c>
      <c r="C110" s="43">
        <v>362.5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9549</v>
      </c>
      <c r="C114" s="43">
        <v>5240.3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hidden="1" x14ac:dyDescent="0.25">
      <c r="A117" s="42" t="s">
        <v>39</v>
      </c>
      <c r="B117" s="37">
        <v>0</v>
      </c>
      <c r="C117" s="43">
        <v>0</v>
      </c>
    </row>
    <row r="118" spans="1:3" s="54" customFormat="1" hidden="1" x14ac:dyDescent="0.25">
      <c r="A118" s="42" t="s">
        <v>38</v>
      </c>
      <c r="B118" s="37">
        <v>0</v>
      </c>
      <c r="C118" s="43">
        <v>0</v>
      </c>
    </row>
    <row r="119" spans="1:3" s="54" customFormat="1" hidden="1" x14ac:dyDescent="0.25">
      <c r="A119" s="42" t="s">
        <v>37</v>
      </c>
      <c r="B119" s="37">
        <v>0</v>
      </c>
      <c r="C119" s="43">
        <v>0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hidden="1" x14ac:dyDescent="0.25">
      <c r="A122" s="42" t="s">
        <v>11</v>
      </c>
      <c r="B122" s="37">
        <v>0</v>
      </c>
      <c r="C122" s="43">
        <v>0</v>
      </c>
    </row>
    <row r="123" spans="1:3" s="54" customFormat="1" x14ac:dyDescent="0.25">
      <c r="A123" s="39" t="s">
        <v>36</v>
      </c>
      <c r="B123" s="40">
        <f>SUM(B93:B122)</f>
        <v>10007</v>
      </c>
      <c r="C123" s="41">
        <f t="shared" ref="C123" si="3">SUM(C93:C122)</f>
        <v>5602.8</v>
      </c>
    </row>
    <row r="124" spans="1:3" s="54" customFormat="1" x14ac:dyDescent="0.25">
      <c r="A124" s="99" t="s">
        <v>65</v>
      </c>
      <c r="B124" s="99"/>
      <c r="C124" s="99"/>
    </row>
    <row r="125" spans="1:3" s="54" customFormat="1" x14ac:dyDescent="0.25">
      <c r="A125" s="42" t="s">
        <v>27</v>
      </c>
      <c r="B125" s="37">
        <v>1478</v>
      </c>
      <c r="C125" s="43">
        <v>2378</v>
      </c>
    </row>
    <row r="126" spans="1:3" s="54" customFormat="1" hidden="1" x14ac:dyDescent="0.25">
      <c r="A126" s="42" t="s">
        <v>14</v>
      </c>
      <c r="B126" s="37">
        <v>0</v>
      </c>
      <c r="C126" s="43">
        <v>0</v>
      </c>
    </row>
    <row r="127" spans="1:3" s="54" customFormat="1" hidden="1" x14ac:dyDescent="0.25">
      <c r="A127" s="42" t="s">
        <v>9</v>
      </c>
      <c r="B127" s="37">
        <v>0</v>
      </c>
      <c r="C127" s="43">
        <v>0</v>
      </c>
    </row>
    <row r="128" spans="1:3" s="54" customFormat="1" hidden="1" x14ac:dyDescent="0.25">
      <c r="A128" s="42" t="s">
        <v>13</v>
      </c>
      <c r="B128" s="37">
        <v>0</v>
      </c>
      <c r="C128" s="43">
        <v>0</v>
      </c>
    </row>
    <row r="129" spans="1:3" s="54" customFormat="1" hidden="1" x14ac:dyDescent="0.25">
      <c r="A129" s="42" t="s">
        <v>56</v>
      </c>
      <c r="B129" s="37">
        <v>0</v>
      </c>
      <c r="C129" s="43">
        <v>0</v>
      </c>
    </row>
    <row r="130" spans="1:3" s="54" customFormat="1" x14ac:dyDescent="0.25">
      <c r="A130" s="42" t="s">
        <v>41</v>
      </c>
      <c r="B130" s="37">
        <v>593</v>
      </c>
      <c r="C130" s="43">
        <v>657</v>
      </c>
    </row>
    <row r="131" spans="1:3" s="54" customFormat="1" ht="14.25" hidden="1" customHeight="1" x14ac:dyDescent="0.25">
      <c r="A131" s="42" t="s">
        <v>32</v>
      </c>
      <c r="B131" s="37">
        <v>0</v>
      </c>
      <c r="C131" s="43">
        <v>0</v>
      </c>
    </row>
    <row r="132" spans="1:3" s="54" customFormat="1" x14ac:dyDescent="0.25">
      <c r="A132" s="42" t="s">
        <v>7</v>
      </c>
      <c r="B132" s="37">
        <v>283</v>
      </c>
      <c r="C132" s="43">
        <v>237</v>
      </c>
    </row>
    <row r="133" spans="1:3" s="54" customFormat="1" hidden="1" x14ac:dyDescent="0.25">
      <c r="A133" s="42" t="s">
        <v>24</v>
      </c>
      <c r="B133" s="37">
        <v>0</v>
      </c>
      <c r="C133" s="43">
        <v>0</v>
      </c>
    </row>
    <row r="134" spans="1:3" s="54" customFormat="1" hidden="1" x14ac:dyDescent="0.25">
      <c r="A134" s="42" t="s">
        <v>35</v>
      </c>
      <c r="B134" s="37">
        <v>0</v>
      </c>
      <c r="C134" s="43">
        <v>0</v>
      </c>
    </row>
    <row r="135" spans="1:3" s="54" customFormat="1" x14ac:dyDescent="0.25">
      <c r="A135" s="42" t="s">
        <v>30</v>
      </c>
      <c r="B135" s="37">
        <v>1660</v>
      </c>
      <c r="C135" s="43">
        <v>1753</v>
      </c>
    </row>
    <row r="136" spans="1:3" s="54" customFormat="1" hidden="1" x14ac:dyDescent="0.25">
      <c r="A136" s="42" t="s">
        <v>20</v>
      </c>
      <c r="B136" s="37">
        <v>0</v>
      </c>
      <c r="C136" s="43">
        <v>0</v>
      </c>
    </row>
    <row r="137" spans="1:3" s="54" customFormat="1" hidden="1" x14ac:dyDescent="0.25">
      <c r="A137" s="42" t="s">
        <v>17</v>
      </c>
      <c r="B137" s="37">
        <v>0</v>
      </c>
      <c r="C137" s="43">
        <v>0</v>
      </c>
    </row>
    <row r="138" spans="1:3" s="54" customFormat="1" hidden="1" x14ac:dyDescent="0.25">
      <c r="A138" s="42" t="s">
        <v>12</v>
      </c>
      <c r="B138" s="37">
        <v>0</v>
      </c>
      <c r="C138" s="43">
        <v>0</v>
      </c>
    </row>
    <row r="139" spans="1:3" s="54" customFormat="1" x14ac:dyDescent="0.25">
      <c r="A139" s="42" t="s">
        <v>40</v>
      </c>
      <c r="B139" s="37">
        <v>345</v>
      </c>
      <c r="C139" s="43">
        <v>248</v>
      </c>
    </row>
    <row r="140" spans="1:3" s="54" customFormat="1" x14ac:dyDescent="0.25">
      <c r="A140" s="42" t="s">
        <v>28</v>
      </c>
      <c r="B140" s="37">
        <v>701</v>
      </c>
      <c r="C140" s="43">
        <v>737</v>
      </c>
    </row>
    <row r="141" spans="1:3" s="54" customFormat="1" x14ac:dyDescent="0.25">
      <c r="A141" s="42" t="s">
        <v>29</v>
      </c>
      <c r="B141" s="37">
        <v>1528</v>
      </c>
      <c r="C141" s="43">
        <v>1261</v>
      </c>
    </row>
    <row r="142" spans="1:3" s="54" customFormat="1" x14ac:dyDescent="0.25">
      <c r="A142" s="42" t="s">
        <v>15</v>
      </c>
      <c r="B142" s="37">
        <v>1838</v>
      </c>
      <c r="C142" s="43">
        <v>2384</v>
      </c>
    </row>
    <row r="143" spans="1:3" s="54" customFormat="1" hidden="1" x14ac:dyDescent="0.25">
      <c r="A143" s="42" t="s">
        <v>10</v>
      </c>
      <c r="B143" s="37">
        <v>0</v>
      </c>
      <c r="C143" s="43">
        <v>0</v>
      </c>
    </row>
    <row r="144" spans="1:3" s="54" customFormat="1" hidden="1" x14ac:dyDescent="0.25">
      <c r="A144" s="42" t="s">
        <v>8</v>
      </c>
      <c r="B144" s="37">
        <v>0</v>
      </c>
      <c r="C144" s="43">
        <v>0</v>
      </c>
    </row>
    <row r="145" spans="1:3" s="54" customFormat="1" hidden="1" x14ac:dyDescent="0.25">
      <c r="A145" s="42" t="s">
        <v>47</v>
      </c>
      <c r="B145" s="37">
        <v>0</v>
      </c>
      <c r="C145" s="43">
        <v>0</v>
      </c>
    </row>
    <row r="146" spans="1:3" s="54" customFormat="1" x14ac:dyDescent="0.25">
      <c r="A146" s="42" t="s">
        <v>16</v>
      </c>
      <c r="B146" s="37">
        <v>8385</v>
      </c>
      <c r="C146" s="43">
        <v>9625</v>
      </c>
    </row>
    <row r="147" spans="1:3" s="54" customFormat="1" hidden="1" x14ac:dyDescent="0.25">
      <c r="A147" s="42" t="s">
        <v>55</v>
      </c>
      <c r="B147" s="37">
        <v>0</v>
      </c>
      <c r="C147" s="43">
        <v>0</v>
      </c>
    </row>
    <row r="148" spans="1:3" s="54" customFormat="1" hidden="1" x14ac:dyDescent="0.25">
      <c r="A148" s="42" t="s">
        <v>23</v>
      </c>
      <c r="B148" s="37">
        <v>0</v>
      </c>
      <c r="C148" s="43">
        <v>0</v>
      </c>
    </row>
    <row r="149" spans="1:3" s="54" customFormat="1" x14ac:dyDescent="0.25">
      <c r="A149" s="42" t="s">
        <v>39</v>
      </c>
      <c r="B149" s="37">
        <v>722</v>
      </c>
      <c r="C149" s="43">
        <v>717</v>
      </c>
    </row>
    <row r="150" spans="1:3" s="54" customFormat="1" hidden="1" x14ac:dyDescent="0.25">
      <c r="A150" s="42" t="s">
        <v>38</v>
      </c>
      <c r="B150" s="37">
        <v>0</v>
      </c>
      <c r="C150" s="43">
        <v>0</v>
      </c>
    </row>
    <row r="151" spans="1:3" s="54" customFormat="1" x14ac:dyDescent="0.25">
      <c r="A151" s="42" t="s">
        <v>37</v>
      </c>
      <c r="B151" s="37">
        <v>1170</v>
      </c>
      <c r="C151" s="43">
        <v>1142</v>
      </c>
    </row>
    <row r="152" spans="1:3" s="54" customFormat="1" hidden="1" x14ac:dyDescent="0.25">
      <c r="A152" s="42" t="s">
        <v>21</v>
      </c>
      <c r="B152" s="37">
        <v>0</v>
      </c>
      <c r="C152" s="43">
        <v>0</v>
      </c>
    </row>
    <row r="153" spans="1:3" s="54" customFormat="1" x14ac:dyDescent="0.25">
      <c r="A153" s="42" t="s">
        <v>57</v>
      </c>
      <c r="B153" s="37">
        <v>7123</v>
      </c>
      <c r="C153" s="43">
        <v>5566.1</v>
      </c>
    </row>
    <row r="154" spans="1:3" s="54" customFormat="1" x14ac:dyDescent="0.25">
      <c r="A154" s="42" t="s">
        <v>11</v>
      </c>
      <c r="B154" s="37">
        <v>27</v>
      </c>
      <c r="C154" s="43">
        <v>22</v>
      </c>
    </row>
    <row r="155" spans="1:3" s="54" customFormat="1" hidden="1" x14ac:dyDescent="0.25">
      <c r="A155" s="44" t="s">
        <v>58</v>
      </c>
      <c r="B155" s="37">
        <v>0</v>
      </c>
      <c r="C155" s="43"/>
    </row>
    <row r="156" spans="1:3" s="54" customFormat="1" hidden="1" x14ac:dyDescent="0.25">
      <c r="A156" s="44" t="s">
        <v>59</v>
      </c>
      <c r="B156" s="37">
        <v>0</v>
      </c>
      <c r="C156" s="43"/>
    </row>
    <row r="157" spans="1:3" s="54" customFormat="1" hidden="1" x14ac:dyDescent="0.25">
      <c r="A157" s="44" t="s">
        <v>42</v>
      </c>
      <c r="B157" s="37">
        <v>0</v>
      </c>
      <c r="C157" s="43"/>
    </row>
    <row r="158" spans="1:3" s="54" customFormat="1" x14ac:dyDescent="0.25">
      <c r="A158" s="44" t="s">
        <v>44</v>
      </c>
      <c r="B158" s="37">
        <v>9</v>
      </c>
      <c r="C158" s="43">
        <v>33.200000000000003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/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25853</v>
      </c>
      <c r="C163" s="41">
        <f t="shared" ref="C163" si="4">SUM(C125:C154)</f>
        <v>26727.1</v>
      </c>
    </row>
    <row r="164" spans="1:3" s="54" customFormat="1" ht="19.5" customHeight="1" x14ac:dyDescent="0.25">
      <c r="A164" s="45" t="s">
        <v>46</v>
      </c>
      <c r="B164" s="46">
        <f>SUM(B155:B162)</f>
        <v>9</v>
      </c>
      <c r="C164" s="47">
        <f t="shared" ref="C164" si="5">SUM(C155:C162)</f>
        <v>33.200000000000003</v>
      </c>
    </row>
    <row r="165" spans="1:3" s="54" customFormat="1" x14ac:dyDescent="0.25">
      <c r="A165" s="39" t="s">
        <v>36</v>
      </c>
      <c r="B165" s="40">
        <f>B163+B164</f>
        <v>25862</v>
      </c>
      <c r="C165" s="41">
        <f t="shared" ref="C165" si="6">C163+C164</f>
        <v>26760.3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8">
        <v>0</v>
      </c>
      <c r="C175" s="59">
        <v>0</v>
      </c>
    </row>
    <row r="176" spans="1:3" s="54" customFormat="1" x14ac:dyDescent="0.25">
      <c r="A176" s="42" t="s">
        <v>16</v>
      </c>
      <c r="B176" s="56">
        <v>927</v>
      </c>
      <c r="C176" s="57">
        <v>8808.2000000000007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hidden="1" x14ac:dyDescent="0.25">
      <c r="A188" s="42" t="s">
        <v>70</v>
      </c>
      <c r="B188" s="56">
        <v>0</v>
      </c>
      <c r="C188" s="57">
        <v>0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x14ac:dyDescent="0.25">
      <c r="A190" s="42" t="s">
        <v>27</v>
      </c>
      <c r="B190" s="56">
        <v>82</v>
      </c>
      <c r="C190" s="57">
        <v>676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236</v>
      </c>
      <c r="C193" s="57">
        <v>2242.4</v>
      </c>
    </row>
    <row r="194" spans="1:3" s="54" customFormat="1" hidden="1" x14ac:dyDescent="0.25">
      <c r="A194" s="42" t="s">
        <v>31</v>
      </c>
      <c r="B194" s="56">
        <v>0</v>
      </c>
      <c r="C194" s="57">
        <v>0</v>
      </c>
    </row>
    <row r="195" spans="1:3" s="54" customFormat="1" hidden="1" x14ac:dyDescent="0.25">
      <c r="A195" s="42" t="s">
        <v>32</v>
      </c>
      <c r="B195" s="56">
        <v>0</v>
      </c>
      <c r="C195" s="57">
        <v>0</v>
      </c>
    </row>
    <row r="196" spans="1:3" s="54" customFormat="1" hidden="1" x14ac:dyDescent="0.25">
      <c r="A196" s="42" t="s">
        <v>33</v>
      </c>
      <c r="B196" s="56">
        <v>0</v>
      </c>
      <c r="C196" s="57">
        <v>0</v>
      </c>
    </row>
    <row r="197" spans="1:3" s="54" customFormat="1" ht="30" hidden="1" x14ac:dyDescent="0.25">
      <c r="A197" s="42" t="s">
        <v>34</v>
      </c>
      <c r="B197" s="56">
        <v>0</v>
      </c>
      <c r="C197" s="57">
        <v>0</v>
      </c>
    </row>
    <row r="198" spans="1:3" s="54" customFormat="1" hidden="1" x14ac:dyDescent="0.25">
      <c r="A198" s="42" t="s">
        <v>35</v>
      </c>
      <c r="B198" s="56">
        <v>0</v>
      </c>
      <c r="C198" s="57">
        <v>0</v>
      </c>
    </row>
    <row r="199" spans="1:3" s="54" customFormat="1" x14ac:dyDescent="0.25">
      <c r="A199" s="39" t="s">
        <v>36</v>
      </c>
      <c r="B199" s="40">
        <f>SUM(B167:B198)</f>
        <v>1245</v>
      </c>
      <c r="C199" s="41">
        <f>SUM(C167:C198)</f>
        <v>11726.6</v>
      </c>
    </row>
    <row r="200" spans="1:3" s="54" customFormat="1" x14ac:dyDescent="0.25">
      <c r="A200" s="50" t="s">
        <v>48</v>
      </c>
      <c r="B200" s="40">
        <v>6200</v>
      </c>
      <c r="C200" s="41">
        <v>14282.9</v>
      </c>
    </row>
    <row r="201" spans="1:3" s="54" customFormat="1" x14ac:dyDescent="0.25">
      <c r="A201" s="51" t="s">
        <v>49</v>
      </c>
      <c r="B201" s="46">
        <v>260</v>
      </c>
      <c r="C201" s="47">
        <v>601.6</v>
      </c>
    </row>
    <row r="202" spans="1:3" s="54" customFormat="1" x14ac:dyDescent="0.25">
      <c r="A202" s="50" t="s">
        <v>50</v>
      </c>
      <c r="B202" s="50"/>
      <c r="C202" s="41">
        <f>C49+C91+C123+C165+C199+C200</f>
        <v>134819.6</v>
      </c>
    </row>
    <row r="203" spans="1:3" x14ac:dyDescent="0.25">
      <c r="A203" s="50" t="s">
        <v>92</v>
      </c>
      <c r="B203" s="66">
        <v>5802</v>
      </c>
      <c r="C203" s="41">
        <v>6878.9</v>
      </c>
    </row>
    <row r="204" spans="1:3" x14ac:dyDescent="0.25">
      <c r="A204" s="50" t="s">
        <v>93</v>
      </c>
      <c r="B204" s="66">
        <v>3137</v>
      </c>
      <c r="C204" s="41">
        <v>3204.4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110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87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x14ac:dyDescent="0.25">
      <c r="A13" s="23" t="s">
        <v>7</v>
      </c>
      <c r="B13" s="4">
        <v>101</v>
      </c>
      <c r="C13" s="24">
        <v>2043.2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x14ac:dyDescent="0.25">
      <c r="A23" s="23" t="s">
        <v>15</v>
      </c>
      <c r="B23" s="4">
        <v>298</v>
      </c>
      <c r="C23" s="24">
        <v>4982.6000000000004</v>
      </c>
    </row>
    <row r="24" spans="1:3" x14ac:dyDescent="0.25">
      <c r="A24" s="23" t="s">
        <v>16</v>
      </c>
      <c r="B24" s="4">
        <f>170+744</f>
        <v>914</v>
      </c>
      <c r="C24" s="24">
        <f>798.3+14920.2</f>
        <v>15718.5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x14ac:dyDescent="0.25">
      <c r="A26" s="23" t="s">
        <v>18</v>
      </c>
      <c r="B26" s="4">
        <v>190</v>
      </c>
      <c r="C26" s="24">
        <v>4603.3999999999996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467</v>
      </c>
      <c r="C36" s="24">
        <v>9617.7000000000007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318</v>
      </c>
      <c r="C38" s="24">
        <v>4663.3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359</v>
      </c>
      <c r="C41" s="24">
        <v>6371.3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x14ac:dyDescent="0.25">
      <c r="A44" s="23" t="s">
        <v>32</v>
      </c>
      <c r="B44" s="4">
        <v>246</v>
      </c>
      <c r="C44" s="24">
        <v>2086.5</v>
      </c>
    </row>
    <row r="45" spans="1:3" x14ac:dyDescent="0.25">
      <c r="A45" s="23" t="s">
        <v>33</v>
      </c>
      <c r="B45" s="4">
        <v>198</v>
      </c>
      <c r="C45" s="24">
        <v>3920.7</v>
      </c>
    </row>
    <row r="46" spans="1:3" ht="30" x14ac:dyDescent="0.25">
      <c r="A46" s="23" t="s">
        <v>34</v>
      </c>
      <c r="B46" s="4">
        <v>133</v>
      </c>
      <c r="C46" s="24">
        <v>2635.3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3224</v>
      </c>
      <c r="C49" s="41">
        <f>SUM(C13:C48)</f>
        <v>56642.5</v>
      </c>
    </row>
    <row r="50" spans="1:3" s="54" customFormat="1" x14ac:dyDescent="0.25">
      <c r="A50" s="99" t="s">
        <v>66</v>
      </c>
      <c r="B50" s="99"/>
      <c r="C50" s="99"/>
    </row>
    <row r="51" spans="1:3" s="54" customFormat="1" x14ac:dyDescent="0.25">
      <c r="A51" s="99" t="s">
        <v>94</v>
      </c>
      <c r="B51" s="99"/>
      <c r="C51" s="99"/>
    </row>
    <row r="52" spans="1:3" s="54" customFormat="1" x14ac:dyDescent="0.25">
      <c r="A52" s="42" t="s">
        <v>27</v>
      </c>
      <c r="B52" s="37">
        <v>8485</v>
      </c>
      <c r="C52" s="43">
        <v>2671</v>
      </c>
    </row>
    <row r="53" spans="1:3" s="54" customFormat="1" hidden="1" x14ac:dyDescent="0.25">
      <c r="A53" s="42" t="s">
        <v>14</v>
      </c>
      <c r="B53" s="37">
        <v>0</v>
      </c>
      <c r="C53" s="43">
        <v>0</v>
      </c>
    </row>
    <row r="54" spans="1:3" s="54" customFormat="1" hidden="1" x14ac:dyDescent="0.25">
      <c r="A54" s="42" t="s">
        <v>9</v>
      </c>
      <c r="B54" s="37">
        <v>0</v>
      </c>
      <c r="C54" s="43">
        <v>0</v>
      </c>
    </row>
    <row r="55" spans="1:3" s="54" customFormat="1" hidden="1" x14ac:dyDescent="0.25">
      <c r="A55" s="42" t="s">
        <v>13</v>
      </c>
      <c r="B55" s="37">
        <v>0</v>
      </c>
      <c r="C55" s="43">
        <v>0</v>
      </c>
    </row>
    <row r="56" spans="1:3" s="54" customFormat="1" hidden="1" x14ac:dyDescent="0.25">
      <c r="A56" s="42" t="s">
        <v>56</v>
      </c>
      <c r="B56" s="37">
        <v>0</v>
      </c>
      <c r="C56" s="43">
        <v>0</v>
      </c>
    </row>
    <row r="57" spans="1:3" s="54" customFormat="1" x14ac:dyDescent="0.25">
      <c r="A57" s="42" t="s">
        <v>41</v>
      </c>
      <c r="B57" s="37">
        <v>933</v>
      </c>
      <c r="C57" s="43">
        <v>262</v>
      </c>
    </row>
    <row r="58" spans="1:3" s="54" customFormat="1" x14ac:dyDescent="0.25">
      <c r="A58" s="42" t="s">
        <v>32</v>
      </c>
      <c r="B58" s="37">
        <v>565</v>
      </c>
      <c r="C58" s="43">
        <v>277</v>
      </c>
    </row>
    <row r="59" spans="1:3" s="54" customFormat="1" x14ac:dyDescent="0.25">
      <c r="A59" s="42" t="s">
        <v>7</v>
      </c>
      <c r="B59" s="37">
        <v>1363</v>
      </c>
      <c r="C59" s="43">
        <v>445</v>
      </c>
    </row>
    <row r="60" spans="1:3" s="54" customFormat="1" hidden="1" x14ac:dyDescent="0.25">
      <c r="A60" s="42" t="s">
        <v>24</v>
      </c>
      <c r="B60" s="37">
        <v>0</v>
      </c>
      <c r="C60" s="43">
        <v>0</v>
      </c>
    </row>
    <row r="61" spans="1:3" s="54" customFormat="1" hidden="1" x14ac:dyDescent="0.25">
      <c r="A61" s="42" t="s">
        <v>35</v>
      </c>
      <c r="B61" s="37">
        <v>0</v>
      </c>
      <c r="C61" s="43">
        <v>0</v>
      </c>
    </row>
    <row r="62" spans="1:3" s="54" customFormat="1" x14ac:dyDescent="0.25">
      <c r="A62" s="42" t="s">
        <v>30</v>
      </c>
      <c r="B62" s="37">
        <v>3164</v>
      </c>
      <c r="C62" s="43">
        <v>1237</v>
      </c>
    </row>
    <row r="63" spans="1:3" s="54" customFormat="1" ht="12.75" hidden="1" customHeight="1" x14ac:dyDescent="0.25">
      <c r="A63" s="42" t="s">
        <v>20</v>
      </c>
      <c r="B63" s="37">
        <v>0</v>
      </c>
      <c r="C63" s="43">
        <v>0</v>
      </c>
    </row>
    <row r="64" spans="1:3" s="54" customFormat="1" hidden="1" x14ac:dyDescent="0.25">
      <c r="A64" s="42" t="s">
        <v>17</v>
      </c>
      <c r="B64" s="37">
        <v>0</v>
      </c>
      <c r="C64" s="43">
        <v>0</v>
      </c>
    </row>
    <row r="65" spans="1:3" s="54" customFormat="1" hidden="1" x14ac:dyDescent="0.25">
      <c r="A65" s="42" t="s">
        <v>12</v>
      </c>
      <c r="B65" s="37">
        <v>0</v>
      </c>
      <c r="C65" s="43">
        <v>0</v>
      </c>
    </row>
    <row r="66" spans="1:3" s="54" customFormat="1" x14ac:dyDescent="0.25">
      <c r="A66" s="42" t="s">
        <v>40</v>
      </c>
      <c r="B66" s="37">
        <v>35</v>
      </c>
      <c r="C66" s="43">
        <v>10</v>
      </c>
    </row>
    <row r="67" spans="1:3" s="54" customFormat="1" x14ac:dyDescent="0.25">
      <c r="A67" s="42" t="s">
        <v>28</v>
      </c>
      <c r="B67" s="37">
        <v>2847</v>
      </c>
      <c r="C67" s="43">
        <v>788</v>
      </c>
    </row>
    <row r="68" spans="1:3" s="54" customFormat="1" x14ac:dyDescent="0.25">
      <c r="A68" s="42" t="s">
        <v>29</v>
      </c>
      <c r="B68" s="37">
        <v>3424</v>
      </c>
      <c r="C68" s="43">
        <v>804</v>
      </c>
    </row>
    <row r="69" spans="1:3" s="54" customFormat="1" x14ac:dyDescent="0.25">
      <c r="A69" s="42" t="s">
        <v>15</v>
      </c>
      <c r="B69" s="37">
        <v>17181</v>
      </c>
      <c r="C69" s="43">
        <v>15512</v>
      </c>
    </row>
    <row r="70" spans="1:3" s="54" customFormat="1" hidden="1" x14ac:dyDescent="0.25">
      <c r="A70" s="42" t="s">
        <v>10</v>
      </c>
      <c r="B70" s="37">
        <v>0</v>
      </c>
      <c r="C70" s="43">
        <v>0</v>
      </c>
    </row>
    <row r="71" spans="1:3" s="54" customFormat="1" hidden="1" x14ac:dyDescent="0.25">
      <c r="A71" s="42" t="s">
        <v>8</v>
      </c>
      <c r="B71" s="37">
        <v>0</v>
      </c>
      <c r="C71" s="43">
        <v>0</v>
      </c>
    </row>
    <row r="72" spans="1:3" s="54" customFormat="1" hidden="1" x14ac:dyDescent="0.25">
      <c r="A72" s="42" t="s">
        <v>47</v>
      </c>
      <c r="B72" s="37">
        <v>0</v>
      </c>
      <c r="C72" s="43">
        <v>0</v>
      </c>
    </row>
    <row r="73" spans="1:3" s="54" customFormat="1" x14ac:dyDescent="0.25">
      <c r="A73" s="42" t="s">
        <v>16</v>
      </c>
      <c r="B73" s="37">
        <v>44684</v>
      </c>
      <c r="C73" s="43">
        <v>17739.5</v>
      </c>
    </row>
    <row r="74" spans="1:3" s="54" customFormat="1" hidden="1" x14ac:dyDescent="0.25">
      <c r="A74" s="42" t="s">
        <v>55</v>
      </c>
      <c r="B74" s="37">
        <v>0</v>
      </c>
      <c r="C74" s="43">
        <v>0</v>
      </c>
    </row>
    <row r="75" spans="1:3" s="54" customFormat="1" hidden="1" x14ac:dyDescent="0.25">
      <c r="A75" s="42" t="s">
        <v>23</v>
      </c>
      <c r="B75" s="37">
        <v>0</v>
      </c>
      <c r="C75" s="43">
        <v>0</v>
      </c>
    </row>
    <row r="76" spans="1:3" s="54" customFormat="1" hidden="1" x14ac:dyDescent="0.25">
      <c r="A76" s="42" t="s">
        <v>39</v>
      </c>
      <c r="B76" s="37">
        <v>0</v>
      </c>
      <c r="C76" s="43">
        <v>0</v>
      </c>
    </row>
    <row r="77" spans="1:3" s="54" customFormat="1" x14ac:dyDescent="0.25">
      <c r="A77" s="42" t="s">
        <v>38</v>
      </c>
      <c r="B77" s="37">
        <v>263</v>
      </c>
      <c r="C77" s="43">
        <v>78</v>
      </c>
    </row>
    <row r="78" spans="1:3" s="54" customFormat="1" x14ac:dyDescent="0.25">
      <c r="A78" s="42" t="s">
        <v>37</v>
      </c>
      <c r="B78" s="37">
        <v>1971</v>
      </c>
      <c r="C78" s="43">
        <v>700</v>
      </c>
    </row>
    <row r="79" spans="1:3" s="54" customFormat="1" hidden="1" x14ac:dyDescent="0.25">
      <c r="A79" s="42" t="s">
        <v>21</v>
      </c>
      <c r="B79" s="37">
        <v>0</v>
      </c>
      <c r="C79" s="43">
        <v>0</v>
      </c>
    </row>
    <row r="80" spans="1:3" s="54" customFormat="1" x14ac:dyDescent="0.25">
      <c r="A80" s="42" t="s">
        <v>57</v>
      </c>
      <c r="B80" s="37">
        <v>342</v>
      </c>
      <c r="C80" s="43">
        <v>101</v>
      </c>
    </row>
    <row r="81" spans="1:3" s="54" customFormat="1" x14ac:dyDescent="0.25">
      <c r="A81" s="42" t="s">
        <v>11</v>
      </c>
      <c r="B81" s="37">
        <v>892</v>
      </c>
      <c r="C81" s="43">
        <v>291</v>
      </c>
    </row>
    <row r="82" spans="1:3" s="54" customFormat="1" hidden="1" x14ac:dyDescent="0.25">
      <c r="A82" s="44" t="s">
        <v>58</v>
      </c>
      <c r="B82" s="37">
        <v>0</v>
      </c>
      <c r="C82" s="43"/>
    </row>
    <row r="83" spans="1:3" s="54" customFormat="1" hidden="1" x14ac:dyDescent="0.25">
      <c r="A83" s="44" t="s">
        <v>91</v>
      </c>
      <c r="B83" s="37">
        <v>0</v>
      </c>
      <c r="C83" s="43"/>
    </row>
    <row r="84" spans="1:3" s="54" customFormat="1" x14ac:dyDescent="0.25">
      <c r="A84" s="44" t="s">
        <v>42</v>
      </c>
      <c r="B84" s="37">
        <v>3407</v>
      </c>
      <c r="C84" s="43">
        <v>1594.3</v>
      </c>
    </row>
    <row r="85" spans="1:3" s="54" customFormat="1" x14ac:dyDescent="0.25">
      <c r="A85" s="44" t="s">
        <v>44</v>
      </c>
      <c r="B85" s="37">
        <v>20</v>
      </c>
      <c r="C85" s="43">
        <v>8.4</v>
      </c>
    </row>
    <row r="86" spans="1:3" s="54" customFormat="1" x14ac:dyDescent="0.25">
      <c r="A86" s="44" t="s">
        <v>43</v>
      </c>
      <c r="B86" s="37">
        <v>1743</v>
      </c>
      <c r="C86" s="43">
        <v>850.4</v>
      </c>
    </row>
    <row r="87" spans="1:3" s="54" customFormat="1" hidden="1" x14ac:dyDescent="0.25">
      <c r="A87" s="44" t="s">
        <v>60</v>
      </c>
      <c r="B87" s="37">
        <v>0</v>
      </c>
      <c r="C87" s="43"/>
    </row>
    <row r="88" spans="1:3" s="55" customFormat="1" hidden="1" x14ac:dyDescent="0.25">
      <c r="A88" s="44" t="s">
        <v>61</v>
      </c>
      <c r="B88" s="37">
        <v>0</v>
      </c>
      <c r="C88" s="43"/>
    </row>
    <row r="89" spans="1:3" s="55" customFormat="1" x14ac:dyDescent="0.25">
      <c r="A89" s="39" t="s">
        <v>45</v>
      </c>
      <c r="B89" s="40">
        <f>SUM(B52:B81)</f>
        <v>86149</v>
      </c>
      <c r="C89" s="41">
        <f t="shared" ref="C89" si="0">SUM(C52:C81)</f>
        <v>40915.5</v>
      </c>
    </row>
    <row r="90" spans="1:3" s="54" customFormat="1" x14ac:dyDescent="0.25">
      <c r="A90" s="45" t="s">
        <v>46</v>
      </c>
      <c r="B90" s="46">
        <f>SUM(B82:B88)</f>
        <v>5170</v>
      </c>
      <c r="C90" s="47">
        <f t="shared" ref="C90" si="1">SUM(C82:C88)</f>
        <v>2453.1</v>
      </c>
    </row>
    <row r="91" spans="1:3" s="54" customFormat="1" x14ac:dyDescent="0.25">
      <c r="A91" s="39" t="s">
        <v>36</v>
      </c>
      <c r="B91" s="40">
        <f>B89+B90</f>
        <v>91319</v>
      </c>
      <c r="C91" s="41">
        <f t="shared" ref="C91" si="2">C89+C90</f>
        <v>43368.6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100</v>
      </c>
      <c r="C93" s="43">
        <v>60.1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>
        <v>0</v>
      </c>
      <c r="C98" s="43">
        <v>0</v>
      </c>
    </row>
    <row r="99" spans="1:3" s="54" customFormat="1" hidden="1" x14ac:dyDescent="0.25">
      <c r="A99" s="42" t="s">
        <v>32</v>
      </c>
      <c r="B99" s="37">
        <v>0</v>
      </c>
      <c r="C99" s="43">
        <v>0</v>
      </c>
    </row>
    <row r="100" spans="1:3" s="54" customFormat="1" hidden="1" x14ac:dyDescent="0.25">
      <c r="A100" s="42" t="s">
        <v>7</v>
      </c>
      <c r="B100" s="37">
        <v>0</v>
      </c>
      <c r="C100" s="43">
        <v>0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hidden="1" x14ac:dyDescent="0.25">
      <c r="A103" s="42" t="s">
        <v>30</v>
      </c>
      <c r="B103" s="37"/>
      <c r="C103" s="43"/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hidden="1" x14ac:dyDescent="0.25">
      <c r="A108" s="42" t="s">
        <v>28</v>
      </c>
      <c r="B108" s="37">
        <v>0</v>
      </c>
      <c r="C108" s="43">
        <v>0</v>
      </c>
    </row>
    <row r="109" spans="1:3" s="54" customFormat="1" hidden="1" x14ac:dyDescent="0.25">
      <c r="A109" s="42" t="s">
        <v>29</v>
      </c>
      <c r="B109" s="37">
        <v>0</v>
      </c>
      <c r="C109" s="43"/>
    </row>
    <row r="110" spans="1:3" s="54" customFormat="1" x14ac:dyDescent="0.25">
      <c r="A110" s="42" t="s">
        <v>15</v>
      </c>
      <c r="B110" s="37">
        <v>2332</v>
      </c>
      <c r="C110" s="43">
        <v>2125.6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12957</v>
      </c>
      <c r="C114" s="43">
        <v>7668.3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hidden="1" x14ac:dyDescent="0.25">
      <c r="A117" s="42" t="s">
        <v>39</v>
      </c>
      <c r="B117" s="37">
        <v>0</v>
      </c>
      <c r="C117" s="43">
        <v>0</v>
      </c>
    </row>
    <row r="118" spans="1:3" s="54" customFormat="1" hidden="1" x14ac:dyDescent="0.25">
      <c r="A118" s="42" t="s">
        <v>38</v>
      </c>
      <c r="B118" s="37"/>
      <c r="C118" s="43"/>
    </row>
    <row r="119" spans="1:3" s="54" customFormat="1" hidden="1" x14ac:dyDescent="0.25">
      <c r="A119" s="42" t="s">
        <v>37</v>
      </c>
      <c r="B119" s="37"/>
      <c r="C119" s="43"/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hidden="1" x14ac:dyDescent="0.25">
      <c r="A122" s="42" t="s">
        <v>11</v>
      </c>
      <c r="B122" s="37">
        <v>0</v>
      </c>
      <c r="C122" s="43">
        <v>0</v>
      </c>
    </row>
    <row r="123" spans="1:3" s="54" customFormat="1" x14ac:dyDescent="0.25">
      <c r="A123" s="39" t="s">
        <v>36</v>
      </c>
      <c r="B123" s="40">
        <f>SUM(B93:B122)</f>
        <v>15389</v>
      </c>
      <c r="C123" s="41">
        <f t="shared" ref="C123" si="3">SUM(C93:C122)</f>
        <v>9854</v>
      </c>
    </row>
    <row r="124" spans="1:3" s="54" customFormat="1" x14ac:dyDescent="0.25">
      <c r="A124" s="99" t="s">
        <v>65</v>
      </c>
      <c r="B124" s="99"/>
      <c r="C124" s="99"/>
    </row>
    <row r="125" spans="1:3" s="54" customFormat="1" x14ac:dyDescent="0.25">
      <c r="A125" s="42" t="s">
        <v>27</v>
      </c>
      <c r="B125" s="37">
        <v>420</v>
      </c>
      <c r="C125" s="43">
        <v>675</v>
      </c>
    </row>
    <row r="126" spans="1:3" s="54" customFormat="1" hidden="1" x14ac:dyDescent="0.25">
      <c r="A126" s="42" t="s">
        <v>14</v>
      </c>
      <c r="B126" s="37">
        <v>0</v>
      </c>
      <c r="C126" s="43">
        <v>0</v>
      </c>
    </row>
    <row r="127" spans="1:3" s="54" customFormat="1" hidden="1" x14ac:dyDescent="0.25">
      <c r="A127" s="42" t="s">
        <v>9</v>
      </c>
      <c r="B127" s="37">
        <v>0</v>
      </c>
      <c r="C127" s="43">
        <v>0</v>
      </c>
    </row>
    <row r="128" spans="1:3" s="54" customFormat="1" hidden="1" x14ac:dyDescent="0.25">
      <c r="A128" s="42" t="s">
        <v>13</v>
      </c>
      <c r="B128" s="37">
        <v>0</v>
      </c>
      <c r="C128" s="43">
        <v>0</v>
      </c>
    </row>
    <row r="129" spans="1:3" s="54" customFormat="1" hidden="1" x14ac:dyDescent="0.25">
      <c r="A129" s="42" t="s">
        <v>56</v>
      </c>
      <c r="B129" s="37">
        <v>0</v>
      </c>
      <c r="C129" s="43">
        <v>0</v>
      </c>
    </row>
    <row r="130" spans="1:3" s="54" customFormat="1" x14ac:dyDescent="0.25">
      <c r="A130" s="42" t="s">
        <v>41</v>
      </c>
      <c r="B130" s="37">
        <v>2161</v>
      </c>
      <c r="C130" s="43">
        <v>2385</v>
      </c>
    </row>
    <row r="131" spans="1:3" s="54" customFormat="1" x14ac:dyDescent="0.25">
      <c r="A131" s="42" t="s">
        <v>32</v>
      </c>
      <c r="B131" s="37">
        <v>61</v>
      </c>
      <c r="C131" s="43">
        <v>67</v>
      </c>
    </row>
    <row r="132" spans="1:3" s="54" customFormat="1" x14ac:dyDescent="0.25">
      <c r="A132" s="42" t="s">
        <v>7</v>
      </c>
      <c r="B132" s="37">
        <v>513</v>
      </c>
      <c r="C132" s="43">
        <v>431</v>
      </c>
    </row>
    <row r="133" spans="1:3" s="54" customFormat="1" hidden="1" x14ac:dyDescent="0.25">
      <c r="A133" s="42" t="s">
        <v>24</v>
      </c>
      <c r="B133" s="37">
        <v>0</v>
      </c>
      <c r="C133" s="43">
        <v>0</v>
      </c>
    </row>
    <row r="134" spans="1:3" s="54" customFormat="1" hidden="1" x14ac:dyDescent="0.25">
      <c r="A134" s="42" t="s">
        <v>35</v>
      </c>
      <c r="B134" s="37">
        <v>0</v>
      </c>
      <c r="C134" s="43">
        <v>0</v>
      </c>
    </row>
    <row r="135" spans="1:3" s="54" customFormat="1" x14ac:dyDescent="0.25">
      <c r="A135" s="42" t="s">
        <v>30</v>
      </c>
      <c r="B135" s="37">
        <v>1897</v>
      </c>
      <c r="C135" s="43">
        <v>2011</v>
      </c>
    </row>
    <row r="136" spans="1:3" s="54" customFormat="1" hidden="1" x14ac:dyDescent="0.25">
      <c r="A136" s="42" t="s">
        <v>20</v>
      </c>
      <c r="B136" s="37">
        <v>0</v>
      </c>
      <c r="C136" s="43">
        <v>0</v>
      </c>
    </row>
    <row r="137" spans="1:3" s="54" customFormat="1" hidden="1" x14ac:dyDescent="0.25">
      <c r="A137" s="42" t="s">
        <v>17</v>
      </c>
      <c r="B137" s="37">
        <v>0</v>
      </c>
      <c r="C137" s="43">
        <v>0</v>
      </c>
    </row>
    <row r="138" spans="1:3" s="54" customFormat="1" hidden="1" x14ac:dyDescent="0.25">
      <c r="A138" s="42" t="s">
        <v>12</v>
      </c>
      <c r="B138" s="37">
        <v>0</v>
      </c>
      <c r="C138" s="43">
        <v>0</v>
      </c>
    </row>
    <row r="139" spans="1:3" s="54" customFormat="1" x14ac:dyDescent="0.25">
      <c r="A139" s="42" t="s">
        <v>40</v>
      </c>
      <c r="B139" s="37">
        <v>39</v>
      </c>
      <c r="C139" s="43">
        <v>29</v>
      </c>
    </row>
    <row r="140" spans="1:3" s="54" customFormat="1" x14ac:dyDescent="0.25">
      <c r="A140" s="42" t="s">
        <v>28</v>
      </c>
      <c r="B140" s="37">
        <v>1530</v>
      </c>
      <c r="C140" s="43">
        <v>1621</v>
      </c>
    </row>
    <row r="141" spans="1:3" s="54" customFormat="1" x14ac:dyDescent="0.25">
      <c r="A141" s="42" t="s">
        <v>29</v>
      </c>
      <c r="B141" s="37">
        <v>483</v>
      </c>
      <c r="C141" s="43">
        <v>402</v>
      </c>
    </row>
    <row r="142" spans="1:3" s="54" customFormat="1" x14ac:dyDescent="0.25">
      <c r="A142" s="42" t="s">
        <v>15</v>
      </c>
      <c r="B142" s="37">
        <v>4891</v>
      </c>
      <c r="C142" s="43">
        <v>6371</v>
      </c>
    </row>
    <row r="143" spans="1:3" s="54" customFormat="1" hidden="1" x14ac:dyDescent="0.25">
      <c r="A143" s="42" t="s">
        <v>10</v>
      </c>
      <c r="B143" s="37">
        <v>0</v>
      </c>
      <c r="C143" s="43">
        <v>0</v>
      </c>
    </row>
    <row r="144" spans="1:3" s="54" customFormat="1" hidden="1" x14ac:dyDescent="0.25">
      <c r="A144" s="42" t="s">
        <v>8</v>
      </c>
      <c r="B144" s="37">
        <v>0</v>
      </c>
      <c r="C144" s="43">
        <v>0</v>
      </c>
    </row>
    <row r="145" spans="1:3" s="54" customFormat="1" hidden="1" x14ac:dyDescent="0.25">
      <c r="A145" s="42" t="s">
        <v>47</v>
      </c>
      <c r="B145" s="37">
        <v>0</v>
      </c>
      <c r="C145" s="43">
        <v>0</v>
      </c>
    </row>
    <row r="146" spans="1:3" s="54" customFormat="1" x14ac:dyDescent="0.25">
      <c r="A146" s="42" t="s">
        <v>16</v>
      </c>
      <c r="B146" s="37">
        <v>7119</v>
      </c>
      <c r="C146" s="43">
        <v>6343</v>
      </c>
    </row>
    <row r="147" spans="1:3" s="54" customFormat="1" hidden="1" x14ac:dyDescent="0.25">
      <c r="A147" s="42" t="s">
        <v>55</v>
      </c>
      <c r="B147" s="37">
        <v>0</v>
      </c>
      <c r="C147" s="43">
        <v>0</v>
      </c>
    </row>
    <row r="148" spans="1:3" s="54" customFormat="1" hidden="1" x14ac:dyDescent="0.25">
      <c r="A148" s="42" t="s">
        <v>23</v>
      </c>
      <c r="B148" s="37">
        <v>0</v>
      </c>
      <c r="C148" s="43">
        <v>0</v>
      </c>
    </row>
    <row r="149" spans="1:3" s="54" customFormat="1" hidden="1" x14ac:dyDescent="0.25">
      <c r="A149" s="42" t="s">
        <v>39</v>
      </c>
      <c r="B149" s="37">
        <v>0</v>
      </c>
      <c r="C149" s="43">
        <v>0</v>
      </c>
    </row>
    <row r="150" spans="1:3" s="54" customFormat="1" x14ac:dyDescent="0.25">
      <c r="A150" s="42" t="s">
        <v>38</v>
      </c>
      <c r="B150" s="37">
        <v>319</v>
      </c>
      <c r="C150" s="43">
        <v>221</v>
      </c>
    </row>
    <row r="151" spans="1:3" s="54" customFormat="1" x14ac:dyDescent="0.25">
      <c r="A151" s="42" t="s">
        <v>37</v>
      </c>
      <c r="B151" s="37">
        <v>5283</v>
      </c>
      <c r="C151" s="43">
        <v>5206</v>
      </c>
    </row>
    <row r="152" spans="1:3" s="54" customFormat="1" hidden="1" x14ac:dyDescent="0.25">
      <c r="A152" s="42" t="s">
        <v>21</v>
      </c>
      <c r="B152" s="37">
        <v>0</v>
      </c>
      <c r="C152" s="43">
        <v>0</v>
      </c>
    </row>
    <row r="153" spans="1:3" s="54" customFormat="1" x14ac:dyDescent="0.25">
      <c r="A153" s="42" t="s">
        <v>57</v>
      </c>
      <c r="B153" s="37">
        <v>15001</v>
      </c>
      <c r="C153" s="43">
        <v>16898</v>
      </c>
    </row>
    <row r="154" spans="1:3" s="54" customFormat="1" x14ac:dyDescent="0.25">
      <c r="A154" s="42" t="s">
        <v>11</v>
      </c>
      <c r="B154" s="37">
        <v>36</v>
      </c>
      <c r="C154" s="43">
        <v>30</v>
      </c>
    </row>
    <row r="155" spans="1:3" s="54" customFormat="1" hidden="1" x14ac:dyDescent="0.25">
      <c r="A155" s="44" t="s">
        <v>58</v>
      </c>
      <c r="B155" s="37">
        <v>0</v>
      </c>
      <c r="C155" s="43"/>
    </row>
    <row r="156" spans="1:3" s="54" customFormat="1" hidden="1" x14ac:dyDescent="0.25">
      <c r="A156" s="44" t="s">
        <v>59</v>
      </c>
      <c r="B156" s="37">
        <v>0</v>
      </c>
      <c r="C156" s="43"/>
    </row>
    <row r="157" spans="1:3" s="54" customFormat="1" hidden="1" x14ac:dyDescent="0.25">
      <c r="A157" s="44" t="s">
        <v>42</v>
      </c>
      <c r="B157" s="37">
        <v>0</v>
      </c>
      <c r="C157" s="43"/>
    </row>
    <row r="158" spans="1:3" s="54" customFormat="1" x14ac:dyDescent="0.25">
      <c r="A158" s="44" t="s">
        <v>44</v>
      </c>
      <c r="B158" s="37">
        <v>1</v>
      </c>
      <c r="C158" s="43">
        <v>2.8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>
        <v>0</v>
      </c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39753</v>
      </c>
      <c r="C163" s="41">
        <f t="shared" ref="C163" si="4">SUM(C125:C154)</f>
        <v>42690</v>
      </c>
    </row>
    <row r="164" spans="1:3" s="54" customFormat="1" ht="19.5" customHeight="1" x14ac:dyDescent="0.25">
      <c r="A164" s="45" t="s">
        <v>46</v>
      </c>
      <c r="B164" s="46">
        <f>SUM(B155:B162)</f>
        <v>1</v>
      </c>
      <c r="C164" s="47">
        <f t="shared" ref="C164" si="5">SUM(C155:C162)</f>
        <v>2.8</v>
      </c>
    </row>
    <row r="165" spans="1:3" s="54" customFormat="1" x14ac:dyDescent="0.25">
      <c r="A165" s="39" t="s">
        <v>36</v>
      </c>
      <c r="B165" s="40">
        <f>B163+B164</f>
        <v>39754</v>
      </c>
      <c r="C165" s="41">
        <f t="shared" ref="C165" si="6">C163+C164</f>
        <v>42692.800000000003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8"/>
      <c r="C175" s="59">
        <v>0</v>
      </c>
    </row>
    <row r="176" spans="1:3" s="54" customFormat="1" x14ac:dyDescent="0.25">
      <c r="A176" s="42" t="s">
        <v>16</v>
      </c>
      <c r="B176" s="56">
        <v>842</v>
      </c>
      <c r="C176" s="57">
        <v>8584.5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hidden="1" x14ac:dyDescent="0.25">
      <c r="A188" s="42" t="s">
        <v>70</v>
      </c>
      <c r="B188" s="56"/>
      <c r="C188" s="57"/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hidden="1" x14ac:dyDescent="0.25">
      <c r="A190" s="42" t="s">
        <v>27</v>
      </c>
      <c r="B190" s="56"/>
      <c r="C190" s="57"/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332</v>
      </c>
      <c r="C193" s="57">
        <v>3433</v>
      </c>
    </row>
    <row r="194" spans="1:3" s="54" customFormat="1" hidden="1" x14ac:dyDescent="0.25">
      <c r="A194" s="42" t="s">
        <v>31</v>
      </c>
      <c r="B194" s="56">
        <v>0</v>
      </c>
      <c r="C194" s="57">
        <v>0</v>
      </c>
    </row>
    <row r="195" spans="1:3" s="54" customFormat="1" hidden="1" x14ac:dyDescent="0.25">
      <c r="A195" s="42" t="s">
        <v>32</v>
      </c>
      <c r="B195" s="56">
        <v>0</v>
      </c>
      <c r="C195" s="57">
        <v>0</v>
      </c>
    </row>
    <row r="196" spans="1:3" s="54" customFormat="1" hidden="1" x14ac:dyDescent="0.25">
      <c r="A196" s="42" t="s">
        <v>33</v>
      </c>
      <c r="B196" s="56">
        <v>0</v>
      </c>
      <c r="C196" s="57">
        <v>0</v>
      </c>
    </row>
    <row r="197" spans="1:3" s="54" customFormat="1" ht="30" hidden="1" x14ac:dyDescent="0.25">
      <c r="A197" s="42" t="s">
        <v>34</v>
      </c>
      <c r="B197" s="56">
        <v>0</v>
      </c>
      <c r="C197" s="57">
        <v>0</v>
      </c>
    </row>
    <row r="198" spans="1:3" s="54" customFormat="1" hidden="1" x14ac:dyDescent="0.25">
      <c r="A198" s="42" t="s">
        <v>35</v>
      </c>
      <c r="B198" s="56">
        <v>0</v>
      </c>
      <c r="C198" s="57">
        <v>0</v>
      </c>
    </row>
    <row r="199" spans="1:3" s="54" customFormat="1" x14ac:dyDescent="0.25">
      <c r="A199" s="39" t="s">
        <v>36</v>
      </c>
      <c r="B199" s="40">
        <f>SUM(B167:B198)</f>
        <v>1174</v>
      </c>
      <c r="C199" s="41">
        <f>SUM(C167:C198)</f>
        <v>12017.5</v>
      </c>
    </row>
    <row r="200" spans="1:3" s="54" customFormat="1" x14ac:dyDescent="0.25">
      <c r="A200" s="50" t="s">
        <v>48</v>
      </c>
      <c r="B200" s="40">
        <v>9534</v>
      </c>
      <c r="C200" s="41">
        <v>21963.4</v>
      </c>
    </row>
    <row r="201" spans="1:3" s="54" customFormat="1" x14ac:dyDescent="0.25">
      <c r="A201" s="51" t="s">
        <v>49</v>
      </c>
      <c r="B201" s="46">
        <v>371</v>
      </c>
      <c r="C201" s="47">
        <v>858.5</v>
      </c>
    </row>
    <row r="202" spans="1:3" s="54" customFormat="1" ht="15.75" x14ac:dyDescent="0.25">
      <c r="A202" s="52" t="s">
        <v>50</v>
      </c>
      <c r="B202" s="52"/>
      <c r="C202" s="53">
        <f>C49+C91+C123+C165+C199+C200</f>
        <v>186538.80000000002</v>
      </c>
    </row>
    <row r="203" spans="1:3" x14ac:dyDescent="0.25">
      <c r="A203" s="50" t="s">
        <v>92</v>
      </c>
      <c r="B203" s="66">
        <v>8194</v>
      </c>
      <c r="C203" s="41">
        <v>9714.7999999999993</v>
      </c>
    </row>
    <row r="204" spans="1:3" x14ac:dyDescent="0.25">
      <c r="A204" s="50" t="s">
        <v>93</v>
      </c>
      <c r="B204" s="66">
        <v>5533</v>
      </c>
      <c r="C204" s="41">
        <v>5652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71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9" spans="1:5" hidden="1" x14ac:dyDescent="0.25"/>
    <row r="10" spans="1:5" ht="90" x14ac:dyDescent="0.25">
      <c r="A10" s="17" t="s">
        <v>62</v>
      </c>
      <c r="B10" s="5" t="s">
        <v>5</v>
      </c>
      <c r="C10" s="17" t="s">
        <v>6</v>
      </c>
    </row>
    <row r="11" spans="1:5" s="54" customFormat="1" x14ac:dyDescent="0.25">
      <c r="A11" s="48">
        <v>1</v>
      </c>
      <c r="B11" s="37">
        <v>2</v>
      </c>
      <c r="C11" s="48">
        <v>3</v>
      </c>
    </row>
    <row r="12" spans="1:5" s="54" customFormat="1" x14ac:dyDescent="0.25">
      <c r="A12" s="99" t="s">
        <v>63</v>
      </c>
      <c r="B12" s="99"/>
      <c r="C12" s="99"/>
    </row>
    <row r="13" spans="1:5" s="54" customFormat="1" x14ac:dyDescent="0.25">
      <c r="A13" s="36" t="s">
        <v>7</v>
      </c>
      <c r="B13" s="37">
        <v>875</v>
      </c>
      <c r="C13" s="38">
        <v>15773.8</v>
      </c>
    </row>
    <row r="14" spans="1:5" s="54" customFormat="1" hidden="1" x14ac:dyDescent="0.25">
      <c r="A14" s="36" t="s">
        <v>67</v>
      </c>
      <c r="B14" s="37">
        <v>0</v>
      </c>
      <c r="C14" s="38">
        <v>0</v>
      </c>
    </row>
    <row r="15" spans="1:5" s="54" customFormat="1" hidden="1" x14ac:dyDescent="0.25">
      <c r="A15" s="36" t="s">
        <v>8</v>
      </c>
      <c r="B15" s="37">
        <v>0</v>
      </c>
      <c r="C15" s="38">
        <v>0</v>
      </c>
    </row>
    <row r="16" spans="1:5" s="54" customFormat="1" hidden="1" x14ac:dyDescent="0.25">
      <c r="A16" s="36" t="s">
        <v>56</v>
      </c>
      <c r="B16" s="37"/>
      <c r="C16" s="38"/>
    </row>
    <row r="17" spans="1:3" s="54" customFormat="1" hidden="1" x14ac:dyDescent="0.25">
      <c r="A17" s="36" t="s">
        <v>9</v>
      </c>
      <c r="B17" s="37">
        <v>0</v>
      </c>
      <c r="C17" s="38">
        <v>0</v>
      </c>
    </row>
    <row r="18" spans="1:3" s="54" customFormat="1" hidden="1" x14ac:dyDescent="0.25">
      <c r="A18" s="36" t="s">
        <v>10</v>
      </c>
      <c r="B18" s="37">
        <v>0</v>
      </c>
      <c r="C18" s="38">
        <v>0</v>
      </c>
    </row>
    <row r="19" spans="1:3" s="54" customFormat="1" hidden="1" x14ac:dyDescent="0.25">
      <c r="A19" s="36" t="s">
        <v>11</v>
      </c>
      <c r="B19" s="37">
        <v>0</v>
      </c>
      <c r="C19" s="38">
        <v>0</v>
      </c>
    </row>
    <row r="20" spans="1:3" s="54" customFormat="1" hidden="1" x14ac:dyDescent="0.25">
      <c r="A20" s="36" t="s">
        <v>12</v>
      </c>
      <c r="B20" s="37">
        <v>0</v>
      </c>
      <c r="C20" s="38">
        <v>0</v>
      </c>
    </row>
    <row r="21" spans="1:3" s="54" customFormat="1" hidden="1" x14ac:dyDescent="0.25">
      <c r="A21" s="36" t="s">
        <v>13</v>
      </c>
      <c r="B21" s="37">
        <v>0</v>
      </c>
      <c r="C21" s="38">
        <v>0</v>
      </c>
    </row>
    <row r="22" spans="1:3" s="54" customFormat="1" hidden="1" x14ac:dyDescent="0.25">
      <c r="A22" s="36" t="s">
        <v>14</v>
      </c>
      <c r="B22" s="37">
        <v>0</v>
      </c>
      <c r="C22" s="38">
        <v>0</v>
      </c>
    </row>
    <row r="23" spans="1:3" s="54" customFormat="1" x14ac:dyDescent="0.25">
      <c r="A23" s="36" t="s">
        <v>15</v>
      </c>
      <c r="B23" s="37">
        <v>665</v>
      </c>
      <c r="C23" s="38">
        <v>12579.5</v>
      </c>
    </row>
    <row r="24" spans="1:3" s="54" customFormat="1" x14ac:dyDescent="0.25">
      <c r="A24" s="36" t="s">
        <v>16</v>
      </c>
      <c r="B24" s="37">
        <f>64+1541</f>
        <v>1605</v>
      </c>
      <c r="C24" s="38">
        <f>1799.5+31892.3</f>
        <v>33691.800000000003</v>
      </c>
    </row>
    <row r="25" spans="1:3" s="54" customFormat="1" hidden="1" x14ac:dyDescent="0.25">
      <c r="A25" s="36" t="s">
        <v>17</v>
      </c>
      <c r="B25" s="37">
        <v>0</v>
      </c>
      <c r="C25" s="38">
        <v>0</v>
      </c>
    </row>
    <row r="26" spans="1:3" s="54" customFormat="1" x14ac:dyDescent="0.25">
      <c r="A26" s="36" t="s">
        <v>18</v>
      </c>
      <c r="B26" s="37">
        <v>829</v>
      </c>
      <c r="C26" s="38">
        <v>21018.1</v>
      </c>
    </row>
    <row r="27" spans="1:3" s="54" customFormat="1" hidden="1" x14ac:dyDescent="0.25">
      <c r="A27" s="36" t="s">
        <v>19</v>
      </c>
      <c r="B27" s="37">
        <v>0</v>
      </c>
      <c r="C27" s="38">
        <v>0</v>
      </c>
    </row>
    <row r="28" spans="1:3" s="54" customFormat="1" hidden="1" x14ac:dyDescent="0.25">
      <c r="A28" s="36" t="s">
        <v>53</v>
      </c>
      <c r="B28" s="37">
        <v>0</v>
      </c>
      <c r="C28" s="38">
        <v>0</v>
      </c>
    </row>
    <row r="29" spans="1:3" s="54" customFormat="1" hidden="1" x14ac:dyDescent="0.25">
      <c r="A29" s="36" t="s">
        <v>20</v>
      </c>
      <c r="B29" s="37">
        <v>0</v>
      </c>
      <c r="C29" s="38">
        <v>0</v>
      </c>
    </row>
    <row r="30" spans="1:3" s="54" customFormat="1" hidden="1" x14ac:dyDescent="0.25">
      <c r="A30" s="36" t="s">
        <v>21</v>
      </c>
      <c r="B30" s="37">
        <v>0</v>
      </c>
      <c r="C30" s="38">
        <v>0</v>
      </c>
    </row>
    <row r="31" spans="1:3" s="54" customFormat="1" hidden="1" x14ac:dyDescent="0.25">
      <c r="A31" s="36" t="s">
        <v>22</v>
      </c>
      <c r="B31" s="37">
        <v>0</v>
      </c>
      <c r="C31" s="38">
        <v>0</v>
      </c>
    </row>
    <row r="32" spans="1:3" s="54" customFormat="1" hidden="1" x14ac:dyDescent="0.25">
      <c r="A32" s="36" t="s">
        <v>23</v>
      </c>
      <c r="B32" s="37">
        <v>0</v>
      </c>
      <c r="C32" s="38">
        <v>0</v>
      </c>
    </row>
    <row r="33" spans="1:3" s="54" customFormat="1" hidden="1" x14ac:dyDescent="0.25">
      <c r="A33" s="36" t="s">
        <v>24</v>
      </c>
      <c r="B33" s="37">
        <v>0</v>
      </c>
      <c r="C33" s="38">
        <v>0</v>
      </c>
    </row>
    <row r="34" spans="1:3" s="54" customFormat="1" hidden="1" x14ac:dyDescent="0.25">
      <c r="A34" s="36" t="s">
        <v>25</v>
      </c>
      <c r="B34" s="37">
        <v>0</v>
      </c>
      <c r="C34" s="38">
        <v>0</v>
      </c>
    </row>
    <row r="35" spans="1:3" s="54" customFormat="1" hidden="1" x14ac:dyDescent="0.25">
      <c r="A35" s="36" t="s">
        <v>51</v>
      </c>
      <c r="B35" s="37">
        <v>0</v>
      </c>
      <c r="C35" s="38">
        <v>0</v>
      </c>
    </row>
    <row r="36" spans="1:3" s="54" customFormat="1" x14ac:dyDescent="0.25">
      <c r="A36" s="36" t="s">
        <v>52</v>
      </c>
      <c r="B36" s="37">
        <v>1357</v>
      </c>
      <c r="C36" s="38">
        <v>27156.400000000001</v>
      </c>
    </row>
    <row r="37" spans="1:3" s="54" customFormat="1" hidden="1" x14ac:dyDescent="0.25">
      <c r="A37" s="36" t="s">
        <v>26</v>
      </c>
      <c r="B37" s="37">
        <v>0</v>
      </c>
      <c r="C37" s="38">
        <v>0</v>
      </c>
    </row>
    <row r="38" spans="1:3" s="54" customFormat="1" x14ac:dyDescent="0.25">
      <c r="A38" s="36" t="s">
        <v>27</v>
      </c>
      <c r="B38" s="37">
        <v>923</v>
      </c>
      <c r="C38" s="38">
        <v>11909.5</v>
      </c>
    </row>
    <row r="39" spans="1:3" s="54" customFormat="1" hidden="1" x14ac:dyDescent="0.25">
      <c r="A39" s="36" t="s">
        <v>28</v>
      </c>
      <c r="B39" s="37">
        <v>0</v>
      </c>
      <c r="C39" s="38">
        <v>0</v>
      </c>
    </row>
    <row r="40" spans="1:3" s="54" customFormat="1" hidden="1" x14ac:dyDescent="0.25">
      <c r="A40" s="36" t="s">
        <v>29</v>
      </c>
      <c r="B40" s="37">
        <v>0</v>
      </c>
      <c r="C40" s="38">
        <v>0</v>
      </c>
    </row>
    <row r="41" spans="1:3" s="54" customFormat="1" x14ac:dyDescent="0.25">
      <c r="A41" s="36" t="s">
        <v>30</v>
      </c>
      <c r="B41" s="37">
        <v>781</v>
      </c>
      <c r="C41" s="38">
        <v>13905.3</v>
      </c>
    </row>
    <row r="42" spans="1:3" s="54" customFormat="1" ht="30" hidden="1" x14ac:dyDescent="0.25">
      <c r="A42" s="36" t="s">
        <v>54</v>
      </c>
      <c r="B42" s="37">
        <v>0</v>
      </c>
      <c r="C42" s="38">
        <v>0</v>
      </c>
    </row>
    <row r="43" spans="1:3" s="54" customFormat="1" hidden="1" x14ac:dyDescent="0.25">
      <c r="A43" s="36" t="s">
        <v>31</v>
      </c>
      <c r="B43" s="37">
        <v>0</v>
      </c>
      <c r="C43" s="38">
        <v>0</v>
      </c>
    </row>
    <row r="44" spans="1:3" s="54" customFormat="1" hidden="1" x14ac:dyDescent="0.25">
      <c r="A44" s="36" t="s">
        <v>32</v>
      </c>
      <c r="B44" s="37">
        <v>0</v>
      </c>
      <c r="C44" s="38">
        <v>0</v>
      </c>
    </row>
    <row r="45" spans="1:3" s="54" customFormat="1" x14ac:dyDescent="0.25">
      <c r="A45" s="36" t="s">
        <v>33</v>
      </c>
      <c r="B45" s="37">
        <v>287</v>
      </c>
      <c r="C45" s="38">
        <v>5878.7</v>
      </c>
    </row>
    <row r="46" spans="1:3" s="54" customFormat="1" ht="30" x14ac:dyDescent="0.25">
      <c r="A46" s="36" t="s">
        <v>34</v>
      </c>
      <c r="B46" s="37">
        <v>309</v>
      </c>
      <c r="C46" s="38">
        <v>6322.1</v>
      </c>
    </row>
    <row r="47" spans="1:3" s="54" customFormat="1" hidden="1" x14ac:dyDescent="0.25">
      <c r="A47" s="36" t="s">
        <v>55</v>
      </c>
      <c r="B47" s="37">
        <v>0</v>
      </c>
      <c r="C47" s="38">
        <v>0</v>
      </c>
    </row>
    <row r="48" spans="1:3" s="54" customFormat="1" x14ac:dyDescent="0.25">
      <c r="A48" s="36" t="s">
        <v>35</v>
      </c>
      <c r="B48" s="37">
        <v>576</v>
      </c>
      <c r="C48" s="38">
        <v>32820.699999999997</v>
      </c>
    </row>
    <row r="49" spans="1:3" s="54" customFormat="1" x14ac:dyDescent="0.25">
      <c r="A49" s="39" t="s">
        <v>36</v>
      </c>
      <c r="B49" s="40">
        <f>SUM(B13:B48)</f>
        <v>8207</v>
      </c>
      <c r="C49" s="41">
        <f>SUM(C13:C48)</f>
        <v>181055.90000000002</v>
      </c>
    </row>
    <row r="50" spans="1:3" s="54" customFormat="1" x14ac:dyDescent="0.25">
      <c r="A50" s="99" t="s">
        <v>66</v>
      </c>
      <c r="B50" s="99"/>
      <c r="C50" s="99"/>
    </row>
    <row r="51" spans="1:3" s="54" customFormat="1" x14ac:dyDescent="0.25">
      <c r="A51" s="99" t="s">
        <v>94</v>
      </c>
      <c r="B51" s="99"/>
      <c r="C51" s="99"/>
    </row>
    <row r="52" spans="1:3" s="54" customFormat="1" x14ac:dyDescent="0.25">
      <c r="A52" s="42" t="s">
        <v>27</v>
      </c>
      <c r="B52" s="37">
        <v>23148</v>
      </c>
      <c r="C52" s="43">
        <v>9168</v>
      </c>
    </row>
    <row r="53" spans="1:3" s="54" customFormat="1" hidden="1" x14ac:dyDescent="0.25">
      <c r="A53" s="42" t="s">
        <v>14</v>
      </c>
      <c r="B53" s="37">
        <v>0</v>
      </c>
      <c r="C53" s="43">
        <v>0</v>
      </c>
    </row>
    <row r="54" spans="1:3" s="54" customFormat="1" x14ac:dyDescent="0.25">
      <c r="A54" s="42" t="s">
        <v>9</v>
      </c>
      <c r="B54" s="37">
        <v>198</v>
      </c>
      <c r="C54" s="43">
        <v>60</v>
      </c>
    </row>
    <row r="55" spans="1:3" s="54" customFormat="1" hidden="1" x14ac:dyDescent="0.25">
      <c r="A55" s="42" t="s">
        <v>13</v>
      </c>
      <c r="B55" s="37">
        <v>0</v>
      </c>
      <c r="C55" s="43">
        <v>0</v>
      </c>
    </row>
    <row r="56" spans="1:3" s="54" customFormat="1" hidden="1" x14ac:dyDescent="0.25">
      <c r="A56" s="42" t="s">
        <v>56</v>
      </c>
      <c r="B56" s="37">
        <v>0</v>
      </c>
      <c r="C56" s="43">
        <v>0</v>
      </c>
    </row>
    <row r="57" spans="1:3" s="54" customFormat="1" x14ac:dyDescent="0.25">
      <c r="A57" s="42" t="s">
        <v>41</v>
      </c>
      <c r="B57" s="37">
        <v>1521</v>
      </c>
      <c r="C57" s="43">
        <v>399</v>
      </c>
    </row>
    <row r="58" spans="1:3" s="54" customFormat="1" x14ac:dyDescent="0.25">
      <c r="A58" s="42" t="s">
        <v>32</v>
      </c>
      <c r="B58" s="37">
        <v>2242</v>
      </c>
      <c r="C58" s="43">
        <v>1029</v>
      </c>
    </row>
    <row r="59" spans="1:3" s="54" customFormat="1" x14ac:dyDescent="0.25">
      <c r="A59" s="42" t="s">
        <v>7</v>
      </c>
      <c r="B59" s="37">
        <v>2745</v>
      </c>
      <c r="C59" s="43">
        <v>844</v>
      </c>
    </row>
    <row r="60" spans="1:3" s="54" customFormat="1" hidden="1" x14ac:dyDescent="0.25">
      <c r="A60" s="42" t="s">
        <v>24</v>
      </c>
      <c r="B60" s="37">
        <v>0</v>
      </c>
      <c r="C60" s="43">
        <v>0</v>
      </c>
    </row>
    <row r="61" spans="1:3" s="54" customFormat="1" x14ac:dyDescent="0.25">
      <c r="A61" s="42" t="s">
        <v>35</v>
      </c>
      <c r="B61" s="37">
        <v>78</v>
      </c>
      <c r="C61" s="43">
        <v>23</v>
      </c>
    </row>
    <row r="62" spans="1:3" s="54" customFormat="1" x14ac:dyDescent="0.25">
      <c r="A62" s="42" t="s">
        <v>30</v>
      </c>
      <c r="B62" s="37">
        <v>6250</v>
      </c>
      <c r="C62" s="43">
        <v>2287</v>
      </c>
    </row>
    <row r="63" spans="1:3" s="54" customFormat="1" hidden="1" x14ac:dyDescent="0.25">
      <c r="A63" s="42" t="s">
        <v>20</v>
      </c>
      <c r="B63" s="37">
        <v>0</v>
      </c>
      <c r="C63" s="43">
        <v>0</v>
      </c>
    </row>
    <row r="64" spans="1:3" s="54" customFormat="1" hidden="1" x14ac:dyDescent="0.25">
      <c r="A64" s="42" t="s">
        <v>17</v>
      </c>
      <c r="B64" s="37">
        <v>0</v>
      </c>
      <c r="C64" s="43">
        <v>0</v>
      </c>
    </row>
    <row r="65" spans="1:3" s="54" customFormat="1" hidden="1" x14ac:dyDescent="0.25">
      <c r="A65" s="42" t="s">
        <v>12</v>
      </c>
      <c r="B65" s="37">
        <v>0</v>
      </c>
      <c r="C65" s="43">
        <v>0</v>
      </c>
    </row>
    <row r="66" spans="1:3" s="54" customFormat="1" x14ac:dyDescent="0.25">
      <c r="A66" s="42" t="s">
        <v>40</v>
      </c>
      <c r="B66" s="37">
        <v>1155</v>
      </c>
      <c r="C66" s="43">
        <v>311</v>
      </c>
    </row>
    <row r="67" spans="1:3" s="54" customFormat="1" x14ac:dyDescent="0.25">
      <c r="A67" s="42" t="s">
        <v>28</v>
      </c>
      <c r="B67" s="37">
        <v>5457</v>
      </c>
      <c r="C67" s="43">
        <v>1418</v>
      </c>
    </row>
    <row r="68" spans="1:3" s="54" customFormat="1" x14ac:dyDescent="0.25">
      <c r="A68" s="42" t="s">
        <v>29</v>
      </c>
      <c r="B68" s="37">
        <v>12176</v>
      </c>
      <c r="C68" s="43">
        <v>2680</v>
      </c>
    </row>
    <row r="69" spans="1:3" s="54" customFormat="1" x14ac:dyDescent="0.25">
      <c r="A69" s="42" t="s">
        <v>15</v>
      </c>
      <c r="B69" s="37">
        <v>43690</v>
      </c>
      <c r="C69" s="43">
        <v>41763</v>
      </c>
    </row>
    <row r="70" spans="1:3" s="54" customFormat="1" hidden="1" x14ac:dyDescent="0.25">
      <c r="A70" s="42" t="s">
        <v>10</v>
      </c>
      <c r="B70" s="37">
        <v>0</v>
      </c>
      <c r="C70" s="43">
        <v>0</v>
      </c>
    </row>
    <row r="71" spans="1:3" s="54" customFormat="1" hidden="1" x14ac:dyDescent="0.25">
      <c r="A71" s="42" t="s">
        <v>8</v>
      </c>
      <c r="B71" s="37">
        <v>0</v>
      </c>
      <c r="C71" s="43">
        <v>0</v>
      </c>
    </row>
    <row r="72" spans="1:3" s="54" customFormat="1" hidden="1" x14ac:dyDescent="0.25">
      <c r="A72" s="42" t="s">
        <v>47</v>
      </c>
      <c r="B72" s="37">
        <v>0</v>
      </c>
      <c r="C72" s="43">
        <v>0</v>
      </c>
    </row>
    <row r="73" spans="1:3" s="54" customFormat="1" x14ac:dyDescent="0.25">
      <c r="A73" s="42" t="s">
        <v>16</v>
      </c>
      <c r="B73" s="37">
        <v>87709</v>
      </c>
      <c r="C73" s="43">
        <v>41819.9</v>
      </c>
    </row>
    <row r="74" spans="1:3" s="54" customFormat="1" hidden="1" x14ac:dyDescent="0.25">
      <c r="A74" s="42" t="s">
        <v>55</v>
      </c>
      <c r="B74" s="37">
        <v>0</v>
      </c>
      <c r="C74" s="43">
        <v>0</v>
      </c>
    </row>
    <row r="75" spans="1:3" s="54" customFormat="1" hidden="1" x14ac:dyDescent="0.25">
      <c r="A75" s="42" t="s">
        <v>23</v>
      </c>
      <c r="B75" s="37">
        <v>0</v>
      </c>
      <c r="C75" s="43">
        <v>0</v>
      </c>
    </row>
    <row r="76" spans="1:3" s="54" customFormat="1" x14ac:dyDescent="0.25">
      <c r="A76" s="42" t="s">
        <v>39</v>
      </c>
      <c r="B76" s="37">
        <v>4169</v>
      </c>
      <c r="C76" s="43">
        <v>1671</v>
      </c>
    </row>
    <row r="77" spans="1:3" s="54" customFormat="1" x14ac:dyDescent="0.25">
      <c r="A77" s="42" t="s">
        <v>38</v>
      </c>
      <c r="B77" s="37">
        <v>2787</v>
      </c>
      <c r="C77" s="43">
        <v>739</v>
      </c>
    </row>
    <row r="78" spans="1:3" s="54" customFormat="1" x14ac:dyDescent="0.25">
      <c r="A78" s="42" t="s">
        <v>37</v>
      </c>
      <c r="B78" s="37">
        <v>7712</v>
      </c>
      <c r="C78" s="43">
        <v>2543</v>
      </c>
    </row>
    <row r="79" spans="1:3" s="54" customFormat="1" hidden="1" x14ac:dyDescent="0.25">
      <c r="A79" s="42" t="s">
        <v>21</v>
      </c>
      <c r="B79" s="37">
        <v>0</v>
      </c>
      <c r="C79" s="43">
        <v>0</v>
      </c>
    </row>
    <row r="80" spans="1:3" s="54" customFormat="1" x14ac:dyDescent="0.25">
      <c r="A80" s="42" t="s">
        <v>57</v>
      </c>
      <c r="B80" s="37">
        <v>1283</v>
      </c>
      <c r="C80" s="43">
        <v>352</v>
      </c>
    </row>
    <row r="81" spans="1:3" s="54" customFormat="1" x14ac:dyDescent="0.25">
      <c r="A81" s="42" t="s">
        <v>11</v>
      </c>
      <c r="B81" s="37">
        <v>1441</v>
      </c>
      <c r="C81" s="43">
        <v>441</v>
      </c>
    </row>
    <row r="82" spans="1:3" s="54" customFormat="1" hidden="1" x14ac:dyDescent="0.25">
      <c r="A82" s="44" t="s">
        <v>58</v>
      </c>
      <c r="B82" s="37"/>
      <c r="C82" s="43"/>
    </row>
    <row r="83" spans="1:3" s="54" customFormat="1" hidden="1" x14ac:dyDescent="0.25">
      <c r="A83" s="44" t="s">
        <v>91</v>
      </c>
      <c r="B83" s="37"/>
      <c r="C83" s="43"/>
    </row>
    <row r="84" spans="1:3" s="54" customFormat="1" x14ac:dyDescent="0.25">
      <c r="A84" s="44" t="s">
        <v>42</v>
      </c>
      <c r="B84" s="37">
        <v>2094</v>
      </c>
      <c r="C84" s="43">
        <v>975</v>
      </c>
    </row>
    <row r="85" spans="1:3" s="54" customFormat="1" x14ac:dyDescent="0.25">
      <c r="A85" s="44" t="s">
        <v>44</v>
      </c>
      <c r="B85" s="37">
        <v>13</v>
      </c>
      <c r="C85" s="43">
        <v>5.4</v>
      </c>
    </row>
    <row r="86" spans="1:3" s="54" customFormat="1" x14ac:dyDescent="0.25">
      <c r="A86" s="44" t="s">
        <v>43</v>
      </c>
      <c r="B86" s="37">
        <v>6766</v>
      </c>
      <c r="C86" s="43">
        <v>3300.1</v>
      </c>
    </row>
    <row r="87" spans="1:3" s="54" customFormat="1" hidden="1" x14ac:dyDescent="0.25">
      <c r="A87" s="44" t="s">
        <v>60</v>
      </c>
      <c r="B87" s="37">
        <v>0</v>
      </c>
      <c r="C87" s="43"/>
    </row>
    <row r="88" spans="1:3" s="55" customFormat="1" hidden="1" x14ac:dyDescent="0.25">
      <c r="A88" s="44" t="s">
        <v>61</v>
      </c>
      <c r="B88" s="37">
        <v>0</v>
      </c>
      <c r="C88" s="43"/>
    </row>
    <row r="89" spans="1:3" s="55" customFormat="1" x14ac:dyDescent="0.25">
      <c r="A89" s="39" t="s">
        <v>45</v>
      </c>
      <c r="B89" s="40">
        <f>SUM(B52:B81)</f>
        <v>203761</v>
      </c>
      <c r="C89" s="41">
        <f t="shared" ref="C89" si="0">SUM(C52:C81)</f>
        <v>107547.9</v>
      </c>
    </row>
    <row r="90" spans="1:3" s="54" customFormat="1" x14ac:dyDescent="0.25">
      <c r="A90" s="45" t="s">
        <v>46</v>
      </c>
      <c r="B90" s="46">
        <f>SUM(B82:B88)</f>
        <v>8873</v>
      </c>
      <c r="C90" s="47">
        <f t="shared" ref="C90" si="1">SUM(C82:C88)</f>
        <v>4280.5</v>
      </c>
    </row>
    <row r="91" spans="1:3" s="54" customFormat="1" x14ac:dyDescent="0.25">
      <c r="A91" s="39" t="s">
        <v>36</v>
      </c>
      <c r="B91" s="40">
        <f>B89+B90</f>
        <v>212634</v>
      </c>
      <c r="C91" s="41">
        <f t="shared" ref="C91" si="2">C89+C90</f>
        <v>111828.4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143</v>
      </c>
      <c r="C93" s="43">
        <v>69.599999999999994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x14ac:dyDescent="0.25">
      <c r="A98" s="42" t="s">
        <v>41</v>
      </c>
      <c r="B98" s="37">
        <v>13</v>
      </c>
      <c r="C98" s="43">
        <v>6.5</v>
      </c>
    </row>
    <row r="99" spans="1:3" s="54" customFormat="1" x14ac:dyDescent="0.25">
      <c r="A99" s="42" t="s">
        <v>32</v>
      </c>
      <c r="B99" s="37">
        <v>560</v>
      </c>
      <c r="C99" s="43">
        <v>273.39999999999998</v>
      </c>
    </row>
    <row r="100" spans="1:3" s="54" customFormat="1" x14ac:dyDescent="0.25">
      <c r="A100" s="42" t="s">
        <v>7</v>
      </c>
      <c r="B100" s="37">
        <v>468</v>
      </c>
      <c r="C100" s="43">
        <v>229.2</v>
      </c>
    </row>
    <row r="101" spans="1:3" s="54" customFormat="1" hidden="1" x14ac:dyDescent="0.25">
      <c r="A101" s="42" t="s">
        <v>24</v>
      </c>
      <c r="B101" s="48"/>
      <c r="C101" s="48"/>
    </row>
    <row r="102" spans="1:3" s="54" customFormat="1" hidden="1" x14ac:dyDescent="0.25">
      <c r="A102" s="42" t="s">
        <v>35</v>
      </c>
      <c r="B102" s="37"/>
      <c r="C102" s="43"/>
    </row>
    <row r="103" spans="1:3" s="54" customFormat="1" x14ac:dyDescent="0.25">
      <c r="A103" s="42" t="s">
        <v>30</v>
      </c>
      <c r="B103" s="37">
        <v>667</v>
      </c>
      <c r="C103" s="43">
        <v>324.10000000000002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x14ac:dyDescent="0.25">
      <c r="A108" s="42" t="s">
        <v>28</v>
      </c>
      <c r="B108" s="37">
        <v>3</v>
      </c>
      <c r="C108" s="43">
        <v>1.9</v>
      </c>
    </row>
    <row r="109" spans="1:3" s="54" customFormat="1" hidden="1" x14ac:dyDescent="0.25">
      <c r="A109" s="42" t="s">
        <v>29</v>
      </c>
      <c r="B109" s="37"/>
      <c r="C109" s="43"/>
    </row>
    <row r="110" spans="1:3" s="54" customFormat="1" x14ac:dyDescent="0.25">
      <c r="A110" s="42" t="s">
        <v>15</v>
      </c>
      <c r="B110" s="37">
        <v>7701</v>
      </c>
      <c r="C110" s="43">
        <v>4101.8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20485</v>
      </c>
      <c r="C114" s="43">
        <v>9249.4</v>
      </c>
    </row>
    <row r="115" spans="1:3" s="54" customFormat="1" ht="14.25" hidden="1" customHeight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x14ac:dyDescent="0.25">
      <c r="A117" s="42" t="s">
        <v>39</v>
      </c>
      <c r="B117" s="37">
        <v>5671</v>
      </c>
      <c r="C117" s="43">
        <v>2768.8</v>
      </c>
    </row>
    <row r="118" spans="1:3" s="54" customFormat="1" x14ac:dyDescent="0.25">
      <c r="A118" s="42" t="s">
        <v>38</v>
      </c>
      <c r="B118" s="37">
        <v>23</v>
      </c>
      <c r="C118" s="43">
        <v>12.4</v>
      </c>
    </row>
    <row r="119" spans="1:3" s="54" customFormat="1" x14ac:dyDescent="0.25">
      <c r="A119" s="42" t="s">
        <v>37</v>
      </c>
      <c r="B119" s="37">
        <v>663</v>
      </c>
      <c r="C119" s="43">
        <v>324.39999999999998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/>
      <c r="C121" s="43"/>
    </row>
    <row r="122" spans="1:3" s="54" customFormat="1" x14ac:dyDescent="0.25">
      <c r="A122" s="42" t="s">
        <v>11</v>
      </c>
      <c r="B122" s="37">
        <v>3</v>
      </c>
      <c r="C122" s="43">
        <v>1.9</v>
      </c>
    </row>
    <row r="123" spans="1:3" s="54" customFormat="1" x14ac:dyDescent="0.25">
      <c r="A123" s="39" t="s">
        <v>36</v>
      </c>
      <c r="B123" s="40">
        <f>SUM(B93:B122)</f>
        <v>36400</v>
      </c>
      <c r="C123" s="41">
        <f t="shared" ref="C123" si="3">SUM(C93:C122)</f>
        <v>17363.400000000005</v>
      </c>
    </row>
    <row r="124" spans="1:3" s="54" customFormat="1" x14ac:dyDescent="0.25">
      <c r="A124" s="99" t="s">
        <v>65</v>
      </c>
      <c r="B124" s="99"/>
      <c r="C124" s="99"/>
    </row>
    <row r="125" spans="1:3" s="54" customFormat="1" x14ac:dyDescent="0.25">
      <c r="A125" s="42" t="s">
        <v>27</v>
      </c>
      <c r="B125" s="37">
        <v>1648</v>
      </c>
      <c r="C125" s="43">
        <v>2454</v>
      </c>
    </row>
    <row r="126" spans="1:3" s="54" customFormat="1" ht="16.5" hidden="1" customHeight="1" x14ac:dyDescent="0.25">
      <c r="A126" s="42" t="s">
        <v>14</v>
      </c>
      <c r="B126" s="37">
        <v>0</v>
      </c>
      <c r="C126" s="43">
        <v>0</v>
      </c>
    </row>
    <row r="127" spans="1:3" s="54" customFormat="1" x14ac:dyDescent="0.25">
      <c r="A127" s="42" t="s">
        <v>9</v>
      </c>
      <c r="B127" s="37">
        <v>9</v>
      </c>
      <c r="C127" s="43">
        <v>7</v>
      </c>
    </row>
    <row r="128" spans="1:3" s="54" customFormat="1" hidden="1" x14ac:dyDescent="0.25">
      <c r="A128" s="42" t="s">
        <v>13</v>
      </c>
      <c r="B128" s="37">
        <v>0</v>
      </c>
      <c r="C128" s="43">
        <v>0</v>
      </c>
    </row>
    <row r="129" spans="1:3" s="54" customFormat="1" hidden="1" x14ac:dyDescent="0.25">
      <c r="A129" s="42" t="s">
        <v>56</v>
      </c>
      <c r="B129" s="37">
        <v>0</v>
      </c>
      <c r="C129" s="43">
        <v>0</v>
      </c>
    </row>
    <row r="130" spans="1:3" s="54" customFormat="1" x14ac:dyDescent="0.25">
      <c r="A130" s="42" t="s">
        <v>41</v>
      </c>
      <c r="B130" s="37">
        <v>1066</v>
      </c>
      <c r="C130" s="43">
        <v>1102</v>
      </c>
    </row>
    <row r="131" spans="1:3" s="54" customFormat="1" x14ac:dyDescent="0.25">
      <c r="A131" s="42" t="s">
        <v>32</v>
      </c>
      <c r="B131" s="37">
        <v>875</v>
      </c>
      <c r="C131" s="43">
        <v>897</v>
      </c>
    </row>
    <row r="132" spans="1:3" s="54" customFormat="1" x14ac:dyDescent="0.25">
      <c r="A132" s="42" t="s">
        <v>7</v>
      </c>
      <c r="B132" s="37">
        <v>1178</v>
      </c>
      <c r="C132" s="43">
        <v>929</v>
      </c>
    </row>
    <row r="133" spans="1:3" s="54" customFormat="1" hidden="1" x14ac:dyDescent="0.25">
      <c r="A133" s="42" t="s">
        <v>24</v>
      </c>
      <c r="B133" s="37">
        <v>0</v>
      </c>
      <c r="C133" s="43">
        <v>0</v>
      </c>
    </row>
    <row r="134" spans="1:3" s="54" customFormat="1" hidden="1" x14ac:dyDescent="0.25">
      <c r="A134" s="42" t="s">
        <v>35</v>
      </c>
      <c r="B134" s="37">
        <v>0</v>
      </c>
      <c r="C134" s="43">
        <v>0</v>
      </c>
    </row>
    <row r="135" spans="1:3" s="54" customFormat="1" x14ac:dyDescent="0.25">
      <c r="A135" s="42" t="s">
        <v>30</v>
      </c>
      <c r="B135" s="37">
        <v>4531</v>
      </c>
      <c r="C135" s="43">
        <v>4508</v>
      </c>
    </row>
    <row r="136" spans="1:3" s="54" customFormat="1" hidden="1" x14ac:dyDescent="0.25">
      <c r="A136" s="42" t="s">
        <v>20</v>
      </c>
      <c r="B136" s="37">
        <v>0</v>
      </c>
      <c r="C136" s="43">
        <v>0</v>
      </c>
    </row>
    <row r="137" spans="1:3" s="54" customFormat="1" hidden="1" x14ac:dyDescent="0.25">
      <c r="A137" s="42" t="s">
        <v>17</v>
      </c>
      <c r="B137" s="37">
        <v>0</v>
      </c>
      <c r="C137" s="43">
        <v>0</v>
      </c>
    </row>
    <row r="138" spans="1:3" s="54" customFormat="1" hidden="1" x14ac:dyDescent="0.25">
      <c r="A138" s="42" t="s">
        <v>12</v>
      </c>
      <c r="B138" s="37">
        <v>0</v>
      </c>
      <c r="C138" s="43">
        <v>0</v>
      </c>
    </row>
    <row r="139" spans="1:3" s="54" customFormat="1" x14ac:dyDescent="0.25">
      <c r="A139" s="42" t="s">
        <v>40</v>
      </c>
      <c r="B139" s="37">
        <v>1290</v>
      </c>
      <c r="C139" s="43">
        <v>897</v>
      </c>
    </row>
    <row r="140" spans="1:3" s="54" customFormat="1" x14ac:dyDescent="0.25">
      <c r="A140" s="42" t="s">
        <v>28</v>
      </c>
      <c r="B140" s="37">
        <v>2484</v>
      </c>
      <c r="C140" s="43">
        <v>2478</v>
      </c>
    </row>
    <row r="141" spans="1:3" s="54" customFormat="1" x14ac:dyDescent="0.25">
      <c r="A141" s="42" t="s">
        <v>29</v>
      </c>
      <c r="B141" s="37">
        <v>3047</v>
      </c>
      <c r="C141" s="43">
        <v>2378</v>
      </c>
    </row>
    <row r="142" spans="1:3" s="54" customFormat="1" x14ac:dyDescent="0.25">
      <c r="A142" s="42" t="s">
        <v>15</v>
      </c>
      <c r="B142" s="37">
        <v>7575</v>
      </c>
      <c r="C142" s="43">
        <v>9227</v>
      </c>
    </row>
    <row r="143" spans="1:3" s="54" customFormat="1" hidden="1" x14ac:dyDescent="0.25">
      <c r="A143" s="42" t="s">
        <v>10</v>
      </c>
      <c r="B143" s="37">
        <v>0</v>
      </c>
      <c r="C143" s="43">
        <v>0</v>
      </c>
    </row>
    <row r="144" spans="1:3" s="54" customFormat="1" hidden="1" x14ac:dyDescent="0.25">
      <c r="A144" s="42" t="s">
        <v>8</v>
      </c>
      <c r="B144" s="37">
        <v>0</v>
      </c>
      <c r="C144" s="43">
        <v>0</v>
      </c>
    </row>
    <row r="145" spans="1:3" s="54" customFormat="1" hidden="1" x14ac:dyDescent="0.25">
      <c r="A145" s="42" t="s">
        <v>47</v>
      </c>
      <c r="B145" s="37">
        <v>0</v>
      </c>
      <c r="C145" s="43">
        <v>0</v>
      </c>
    </row>
    <row r="146" spans="1:3" s="54" customFormat="1" x14ac:dyDescent="0.25">
      <c r="A146" s="42" t="s">
        <v>16</v>
      </c>
      <c r="B146" s="37">
        <v>21601</v>
      </c>
      <c r="C146" s="43">
        <v>18648.7</v>
      </c>
    </row>
    <row r="147" spans="1:3" s="54" customFormat="1" hidden="1" x14ac:dyDescent="0.25">
      <c r="A147" s="42" t="s">
        <v>55</v>
      </c>
      <c r="B147" s="37">
        <v>0</v>
      </c>
      <c r="C147" s="43">
        <v>0</v>
      </c>
    </row>
    <row r="148" spans="1:3" s="54" customFormat="1" hidden="1" x14ac:dyDescent="0.25">
      <c r="A148" s="42" t="s">
        <v>23</v>
      </c>
      <c r="B148" s="37">
        <v>0</v>
      </c>
      <c r="C148" s="43">
        <v>0</v>
      </c>
    </row>
    <row r="149" spans="1:3" s="54" customFormat="1" x14ac:dyDescent="0.25">
      <c r="A149" s="42" t="s">
        <v>39</v>
      </c>
      <c r="B149" s="37">
        <v>2934</v>
      </c>
      <c r="C149" s="43">
        <v>2706</v>
      </c>
    </row>
    <row r="150" spans="1:3" s="54" customFormat="1" x14ac:dyDescent="0.25">
      <c r="A150" s="42" t="s">
        <v>38</v>
      </c>
      <c r="B150" s="37">
        <v>2062</v>
      </c>
      <c r="C150" s="43">
        <v>1331</v>
      </c>
    </row>
    <row r="151" spans="1:3" s="54" customFormat="1" x14ac:dyDescent="0.25">
      <c r="A151" s="42" t="s">
        <v>37</v>
      </c>
      <c r="B151" s="37">
        <v>2122</v>
      </c>
      <c r="C151" s="43">
        <v>1947</v>
      </c>
    </row>
    <row r="152" spans="1:3" s="54" customFormat="1" hidden="1" x14ac:dyDescent="0.25">
      <c r="A152" s="42" t="s">
        <v>21</v>
      </c>
      <c r="B152" s="37">
        <v>0</v>
      </c>
      <c r="C152" s="43">
        <v>0</v>
      </c>
    </row>
    <row r="153" spans="1:3" s="54" customFormat="1" x14ac:dyDescent="0.25">
      <c r="A153" s="42" t="s">
        <v>57</v>
      </c>
      <c r="B153" s="37">
        <v>41167</v>
      </c>
      <c r="C153" s="43">
        <v>28860</v>
      </c>
    </row>
    <row r="154" spans="1:3" s="54" customFormat="1" ht="15" customHeight="1" x14ac:dyDescent="0.25">
      <c r="A154" s="42" t="s">
        <v>11</v>
      </c>
      <c r="B154" s="37">
        <v>437</v>
      </c>
      <c r="C154" s="43">
        <v>346</v>
      </c>
    </row>
    <row r="155" spans="1:3" s="54" customFormat="1" hidden="1" x14ac:dyDescent="0.25">
      <c r="A155" s="44" t="s">
        <v>58</v>
      </c>
      <c r="B155" s="37">
        <v>0</v>
      </c>
      <c r="C155" s="43"/>
    </row>
    <row r="156" spans="1:3" s="54" customFormat="1" hidden="1" x14ac:dyDescent="0.25">
      <c r="A156" s="44" t="s">
        <v>59</v>
      </c>
      <c r="B156" s="37">
        <v>0</v>
      </c>
      <c r="C156" s="43"/>
    </row>
    <row r="157" spans="1:3" s="54" customFormat="1" hidden="1" x14ac:dyDescent="0.25">
      <c r="A157" s="44" t="s">
        <v>42</v>
      </c>
      <c r="B157" s="37">
        <v>0</v>
      </c>
      <c r="C157" s="43"/>
    </row>
    <row r="158" spans="1:3" s="54" customFormat="1" x14ac:dyDescent="0.25">
      <c r="A158" s="44" t="s">
        <v>44</v>
      </c>
      <c r="B158" s="46">
        <v>11</v>
      </c>
      <c r="C158" s="47">
        <v>40.200000000000003</v>
      </c>
    </row>
    <row r="159" spans="1:3" s="54" customFormat="1" hidden="1" x14ac:dyDescent="0.25">
      <c r="A159" s="44" t="s">
        <v>43</v>
      </c>
      <c r="B159" s="46">
        <v>0</v>
      </c>
      <c r="C159" s="47"/>
    </row>
    <row r="160" spans="1:3" s="54" customFormat="1" hidden="1" x14ac:dyDescent="0.25">
      <c r="A160" s="44" t="s">
        <v>60</v>
      </c>
      <c r="B160" s="46">
        <v>0</v>
      </c>
      <c r="C160" s="47"/>
    </row>
    <row r="161" spans="1:3" s="54" customFormat="1" hidden="1" x14ac:dyDescent="0.25">
      <c r="A161" s="49" t="s">
        <v>88</v>
      </c>
      <c r="B161" s="46"/>
      <c r="C161" s="47"/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94026</v>
      </c>
      <c r="C163" s="41">
        <f>SUM(C125:C154)</f>
        <v>78715.7</v>
      </c>
    </row>
    <row r="164" spans="1:3" s="54" customFormat="1" ht="19.5" customHeight="1" x14ac:dyDescent="0.25">
      <c r="A164" s="45" t="s">
        <v>46</v>
      </c>
      <c r="B164" s="46">
        <f>SUM(B155:B162)</f>
        <v>11</v>
      </c>
      <c r="C164" s="47">
        <f>SUM(C155:C162)</f>
        <v>40.200000000000003</v>
      </c>
    </row>
    <row r="165" spans="1:3" s="54" customFormat="1" x14ac:dyDescent="0.25">
      <c r="A165" s="39" t="s">
        <v>36</v>
      </c>
      <c r="B165" s="40">
        <f>B163+B164</f>
        <v>94037</v>
      </c>
      <c r="C165" s="41">
        <f>C163+C164</f>
        <v>78755.899999999994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x14ac:dyDescent="0.25">
      <c r="A167" s="42" t="s">
        <v>7</v>
      </c>
      <c r="B167" s="37">
        <v>163</v>
      </c>
      <c r="C167" s="43">
        <v>1662.7</v>
      </c>
    </row>
    <row r="168" spans="1:3" s="54" customFormat="1" ht="12.75" hidden="1" customHeight="1" x14ac:dyDescent="0.25">
      <c r="A168" s="42" t="s">
        <v>8</v>
      </c>
      <c r="B168" s="37">
        <v>0</v>
      </c>
      <c r="C168" s="43">
        <v>0</v>
      </c>
    </row>
    <row r="169" spans="1:3" s="54" customFormat="1" hidden="1" x14ac:dyDescent="0.25">
      <c r="A169" s="42" t="s">
        <v>9</v>
      </c>
      <c r="B169" s="37">
        <v>0</v>
      </c>
      <c r="C169" s="43">
        <v>0</v>
      </c>
    </row>
    <row r="170" spans="1:3" s="54" customFormat="1" hidden="1" x14ac:dyDescent="0.25">
      <c r="A170" s="42" t="s">
        <v>10</v>
      </c>
      <c r="B170" s="37">
        <v>0</v>
      </c>
      <c r="C170" s="43">
        <v>0</v>
      </c>
    </row>
    <row r="171" spans="1:3" s="54" customFormat="1" x14ac:dyDescent="0.25">
      <c r="A171" s="42" t="s">
        <v>11</v>
      </c>
      <c r="B171" s="37">
        <v>101</v>
      </c>
      <c r="C171" s="43">
        <v>1411.3</v>
      </c>
    </row>
    <row r="172" spans="1:3" s="54" customFormat="1" hidden="1" x14ac:dyDescent="0.25">
      <c r="A172" s="42" t="s">
        <v>12</v>
      </c>
      <c r="B172" s="37">
        <v>0</v>
      </c>
      <c r="C172" s="43">
        <v>0</v>
      </c>
    </row>
    <row r="173" spans="1:3" s="54" customFormat="1" hidden="1" x14ac:dyDescent="0.25">
      <c r="A173" s="42" t="s">
        <v>13</v>
      </c>
      <c r="B173" s="37">
        <v>0</v>
      </c>
      <c r="C173" s="43">
        <v>0</v>
      </c>
    </row>
    <row r="174" spans="1:3" s="54" customFormat="1" hidden="1" x14ac:dyDescent="0.25">
      <c r="A174" s="42" t="s">
        <v>14</v>
      </c>
      <c r="B174" s="37">
        <v>0</v>
      </c>
      <c r="C174" s="43">
        <v>0</v>
      </c>
    </row>
    <row r="175" spans="1:3" s="54" customFormat="1" hidden="1" x14ac:dyDescent="0.25">
      <c r="A175" s="42" t="s">
        <v>15</v>
      </c>
      <c r="B175" s="37">
        <v>0</v>
      </c>
      <c r="C175" s="43">
        <v>0</v>
      </c>
    </row>
    <row r="176" spans="1:3" s="54" customFormat="1" x14ac:dyDescent="0.25">
      <c r="A176" s="42" t="s">
        <v>16</v>
      </c>
      <c r="B176" s="37">
        <v>1279</v>
      </c>
      <c r="C176" s="43">
        <v>15369.8</v>
      </c>
    </row>
    <row r="177" spans="1:3" s="54" customFormat="1" hidden="1" x14ac:dyDescent="0.25">
      <c r="A177" s="42" t="s">
        <v>17</v>
      </c>
      <c r="B177" s="37">
        <v>0</v>
      </c>
      <c r="C177" s="43">
        <v>0</v>
      </c>
    </row>
    <row r="178" spans="1:3" s="54" customFormat="1" hidden="1" x14ac:dyDescent="0.25">
      <c r="A178" s="42" t="s">
        <v>18</v>
      </c>
      <c r="B178" s="37">
        <v>0</v>
      </c>
      <c r="C178" s="43">
        <v>0</v>
      </c>
    </row>
    <row r="179" spans="1:3" s="54" customFormat="1" hidden="1" x14ac:dyDescent="0.25">
      <c r="A179" s="42" t="s">
        <v>19</v>
      </c>
      <c r="B179" s="37">
        <v>0</v>
      </c>
      <c r="C179" s="43">
        <v>0</v>
      </c>
    </row>
    <row r="180" spans="1:3" s="54" customFormat="1" hidden="1" x14ac:dyDescent="0.25">
      <c r="A180" s="42" t="s">
        <v>69</v>
      </c>
      <c r="B180" s="37">
        <v>0</v>
      </c>
      <c r="C180" s="43">
        <v>0</v>
      </c>
    </row>
    <row r="181" spans="1:3" s="54" customFormat="1" hidden="1" x14ac:dyDescent="0.25">
      <c r="A181" s="42" t="s">
        <v>20</v>
      </c>
      <c r="B181" s="37">
        <v>0</v>
      </c>
      <c r="C181" s="43">
        <v>0</v>
      </c>
    </row>
    <row r="182" spans="1:3" s="54" customFormat="1" hidden="1" x14ac:dyDescent="0.25">
      <c r="A182" s="42" t="s">
        <v>21</v>
      </c>
      <c r="B182" s="37">
        <v>0</v>
      </c>
      <c r="C182" s="43">
        <v>0</v>
      </c>
    </row>
    <row r="183" spans="1:3" s="54" customFormat="1" hidden="1" x14ac:dyDescent="0.25">
      <c r="A183" s="42" t="s">
        <v>22</v>
      </c>
      <c r="B183" s="37">
        <v>0</v>
      </c>
      <c r="C183" s="43">
        <v>0</v>
      </c>
    </row>
    <row r="184" spans="1:3" s="54" customFormat="1" hidden="1" x14ac:dyDescent="0.25">
      <c r="A184" s="42" t="s">
        <v>23</v>
      </c>
      <c r="B184" s="37">
        <v>0</v>
      </c>
      <c r="C184" s="43">
        <v>0</v>
      </c>
    </row>
    <row r="185" spans="1:3" s="54" customFormat="1" hidden="1" x14ac:dyDescent="0.25">
      <c r="A185" s="42" t="s">
        <v>24</v>
      </c>
      <c r="B185" s="37">
        <v>0</v>
      </c>
      <c r="C185" s="43">
        <v>0</v>
      </c>
    </row>
    <row r="186" spans="1:3" s="54" customFormat="1" hidden="1" x14ac:dyDescent="0.25">
      <c r="A186" s="42" t="s">
        <v>25</v>
      </c>
      <c r="B186" s="37">
        <v>0</v>
      </c>
      <c r="C186" s="43">
        <v>0</v>
      </c>
    </row>
    <row r="187" spans="1:3" s="54" customFormat="1" hidden="1" x14ac:dyDescent="0.25">
      <c r="A187" s="42" t="s">
        <v>51</v>
      </c>
      <c r="B187" s="37">
        <v>0</v>
      </c>
      <c r="C187" s="43">
        <v>0</v>
      </c>
    </row>
    <row r="188" spans="1:3" s="54" customFormat="1" ht="30" hidden="1" x14ac:dyDescent="0.25">
      <c r="A188" s="42" t="s">
        <v>70</v>
      </c>
      <c r="B188" s="37"/>
      <c r="C188" s="43"/>
    </row>
    <row r="189" spans="1:3" s="54" customFormat="1" hidden="1" x14ac:dyDescent="0.25">
      <c r="A189" s="42" t="s">
        <v>26</v>
      </c>
      <c r="B189" s="37">
        <v>0</v>
      </c>
      <c r="C189" s="43">
        <v>0</v>
      </c>
    </row>
    <row r="190" spans="1:3" s="54" customFormat="1" x14ac:dyDescent="0.25">
      <c r="A190" s="42" t="s">
        <v>27</v>
      </c>
      <c r="B190" s="37">
        <v>263</v>
      </c>
      <c r="C190" s="43">
        <v>3050.2</v>
      </c>
    </row>
    <row r="191" spans="1:3" s="54" customFormat="1" hidden="1" x14ac:dyDescent="0.25">
      <c r="A191" s="42" t="s">
        <v>28</v>
      </c>
      <c r="B191" s="37">
        <v>0</v>
      </c>
      <c r="C191" s="43">
        <v>0</v>
      </c>
    </row>
    <row r="192" spans="1:3" s="54" customFormat="1" hidden="1" x14ac:dyDescent="0.25">
      <c r="A192" s="42" t="s">
        <v>29</v>
      </c>
      <c r="B192" s="37">
        <v>0</v>
      </c>
      <c r="C192" s="43">
        <v>0</v>
      </c>
    </row>
    <row r="193" spans="1:3" s="54" customFormat="1" x14ac:dyDescent="0.25">
      <c r="A193" s="42" t="s">
        <v>30</v>
      </c>
      <c r="B193" s="37">
        <v>1112</v>
      </c>
      <c r="C193" s="43">
        <v>12586</v>
      </c>
    </row>
    <row r="194" spans="1:3" s="54" customFormat="1" hidden="1" x14ac:dyDescent="0.25">
      <c r="A194" s="42" t="s">
        <v>31</v>
      </c>
      <c r="B194" s="37">
        <v>0</v>
      </c>
      <c r="C194" s="43">
        <v>0</v>
      </c>
    </row>
    <row r="195" spans="1:3" s="54" customFormat="1" hidden="1" x14ac:dyDescent="0.25">
      <c r="A195" s="42" t="s">
        <v>32</v>
      </c>
      <c r="B195" s="37">
        <v>0</v>
      </c>
      <c r="C195" s="43">
        <v>0</v>
      </c>
    </row>
    <row r="196" spans="1:3" s="54" customFormat="1" hidden="1" x14ac:dyDescent="0.25">
      <c r="A196" s="42" t="s">
        <v>33</v>
      </c>
      <c r="B196" s="37">
        <v>0</v>
      </c>
      <c r="C196" s="43">
        <v>0</v>
      </c>
    </row>
    <row r="197" spans="1:3" s="54" customFormat="1" ht="30" hidden="1" x14ac:dyDescent="0.25">
      <c r="A197" s="42" t="s">
        <v>34</v>
      </c>
      <c r="B197" s="37">
        <v>0</v>
      </c>
      <c r="C197" s="43">
        <v>0</v>
      </c>
    </row>
    <row r="198" spans="1:3" s="54" customFormat="1" hidden="1" x14ac:dyDescent="0.25">
      <c r="A198" s="42" t="s">
        <v>35</v>
      </c>
      <c r="B198" s="37">
        <v>0</v>
      </c>
      <c r="C198" s="43">
        <v>0</v>
      </c>
    </row>
    <row r="199" spans="1:3" s="54" customFormat="1" x14ac:dyDescent="0.25">
      <c r="A199" s="39" t="s">
        <v>36</v>
      </c>
      <c r="B199" s="40">
        <f>SUM(B167:B198)</f>
        <v>2918</v>
      </c>
      <c r="C199" s="41">
        <f>SUM(C167:C198)</f>
        <v>34080</v>
      </c>
    </row>
    <row r="200" spans="1:3" s="54" customFormat="1" x14ac:dyDescent="0.25">
      <c r="A200" s="50" t="s">
        <v>48</v>
      </c>
      <c r="B200" s="40">
        <v>23820</v>
      </c>
      <c r="C200" s="41">
        <v>54873.8</v>
      </c>
    </row>
    <row r="201" spans="1:3" s="54" customFormat="1" x14ac:dyDescent="0.25">
      <c r="A201" s="51" t="s">
        <v>49</v>
      </c>
      <c r="B201" s="46">
        <v>621</v>
      </c>
      <c r="C201" s="47">
        <v>1437</v>
      </c>
    </row>
    <row r="202" spans="1:3" s="54" customFormat="1" ht="15.75" x14ac:dyDescent="0.25">
      <c r="A202" s="52" t="s">
        <v>50</v>
      </c>
      <c r="B202" s="52"/>
      <c r="C202" s="53">
        <f>C49+C91+C123+C165+C199+C200</f>
        <v>477957.40000000008</v>
      </c>
    </row>
    <row r="203" spans="1:3" s="54" customFormat="1" x14ac:dyDescent="0.25">
      <c r="A203" s="50" t="s">
        <v>92</v>
      </c>
      <c r="B203" s="66">
        <v>19138</v>
      </c>
      <c r="C203" s="41">
        <v>22690</v>
      </c>
    </row>
    <row r="204" spans="1:3" x14ac:dyDescent="0.25">
      <c r="A204" s="50" t="s">
        <v>93</v>
      </c>
      <c r="B204" s="66">
        <v>15827</v>
      </c>
      <c r="C204" s="41">
        <v>16167.3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scale="95" orientation="portrait" r:id="rId1"/>
  <headerFooter alignWithMargins="0"/>
  <rowBreaks count="1" manualBreakCount="1">
    <brk id="92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204"/>
  <sheetViews>
    <sheetView tabSelected="1"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71.7109375" style="1" customWidth="1"/>
    <col min="2" max="2" width="17.140625" style="2" customWidth="1"/>
    <col min="3" max="3" width="15" style="1" customWidth="1"/>
    <col min="4" max="4" width="10.42578125" style="1" hidden="1" customWidth="1"/>
    <col min="5" max="6" width="9.140625" style="1" hidden="1" customWidth="1"/>
    <col min="7" max="7" width="7.5703125" style="1" hidden="1" customWidth="1"/>
    <col min="8" max="8" width="9.140625" style="1" hidden="1" customWidth="1"/>
    <col min="9" max="16384" width="9.140625" style="1"/>
  </cols>
  <sheetData>
    <row r="1" spans="1:8" x14ac:dyDescent="0.25">
      <c r="A1" s="91" t="s">
        <v>0</v>
      </c>
      <c r="B1" s="91"/>
      <c r="C1" s="91"/>
    </row>
    <row r="2" spans="1:8" x14ac:dyDescent="0.25">
      <c r="A2" s="91" t="s">
        <v>1</v>
      </c>
      <c r="B2" s="91"/>
      <c r="C2" s="91"/>
    </row>
    <row r="3" spans="1:8" ht="15" customHeight="1" x14ac:dyDescent="0.25">
      <c r="A3" s="101" t="s">
        <v>101</v>
      </c>
      <c r="B3" s="101"/>
      <c r="C3" s="101"/>
      <c r="E3" s="61"/>
      <c r="F3" s="61"/>
    </row>
    <row r="4" spans="1:8" x14ac:dyDescent="0.25">
      <c r="A4" s="90" t="s">
        <v>2</v>
      </c>
      <c r="B4" s="90"/>
      <c r="C4" s="90"/>
    </row>
    <row r="5" spans="1:8" x14ac:dyDescent="0.25">
      <c r="A5" s="92" t="s">
        <v>102</v>
      </c>
      <c r="B5" s="92"/>
      <c r="C5" s="92"/>
    </row>
    <row r="6" spans="1:8" x14ac:dyDescent="0.25">
      <c r="A6" s="90" t="s">
        <v>3</v>
      </c>
      <c r="B6" s="90"/>
      <c r="C6" s="90"/>
    </row>
    <row r="7" spans="1:8" x14ac:dyDescent="0.25">
      <c r="A7" s="90" t="s">
        <v>4</v>
      </c>
      <c r="B7" s="90"/>
      <c r="C7" s="90"/>
    </row>
    <row r="8" spans="1:8" x14ac:dyDescent="0.25">
      <c r="A8" s="90" t="s">
        <v>89</v>
      </c>
      <c r="B8" s="90"/>
      <c r="C8" s="90"/>
    </row>
    <row r="10" spans="1:8" ht="90" x14ac:dyDescent="0.25">
      <c r="A10" s="17" t="s">
        <v>62</v>
      </c>
      <c r="B10" s="5" t="s">
        <v>5</v>
      </c>
      <c r="C10" s="17" t="s">
        <v>6</v>
      </c>
      <c r="D10" s="23" t="s">
        <v>96</v>
      </c>
      <c r="E10" s="23" t="s">
        <v>97</v>
      </c>
      <c r="F10" s="23"/>
      <c r="G10" s="23" t="s">
        <v>98</v>
      </c>
      <c r="H10" s="23" t="s">
        <v>99</v>
      </c>
    </row>
    <row r="11" spans="1:8" x14ac:dyDescent="0.25">
      <c r="A11" s="17">
        <v>1</v>
      </c>
      <c r="B11" s="5">
        <v>2</v>
      </c>
      <c r="C11" s="17">
        <v>3</v>
      </c>
      <c r="D11" s="23"/>
      <c r="E11" s="23"/>
      <c r="F11" s="23"/>
      <c r="G11" s="23"/>
      <c r="H11" s="23"/>
    </row>
    <row r="12" spans="1:8" x14ac:dyDescent="0.25">
      <c r="A12" s="94" t="s">
        <v>63</v>
      </c>
      <c r="B12" s="94"/>
      <c r="C12" s="94"/>
      <c r="D12" s="23"/>
      <c r="E12" s="23"/>
      <c r="F12" s="23"/>
      <c r="G12" s="23"/>
      <c r="H12" s="23"/>
    </row>
    <row r="13" spans="1:8" hidden="1" x14ac:dyDescent="0.25">
      <c r="A13" s="23" t="s">
        <v>7</v>
      </c>
      <c r="B13" s="5">
        <v>0</v>
      </c>
      <c r="C13" s="26">
        <v>0</v>
      </c>
      <c r="D13" s="23"/>
      <c r="E13" s="23"/>
      <c r="F13" s="23"/>
      <c r="G13" s="23"/>
      <c r="H13" s="23"/>
    </row>
    <row r="14" spans="1:8" ht="30" hidden="1" x14ac:dyDescent="0.25">
      <c r="A14" s="23" t="s">
        <v>67</v>
      </c>
      <c r="B14" s="5">
        <v>0</v>
      </c>
      <c r="C14" s="26">
        <v>0</v>
      </c>
      <c r="D14" s="23"/>
      <c r="E14" s="23"/>
      <c r="F14" s="23"/>
      <c r="G14" s="23"/>
      <c r="H14" s="23"/>
    </row>
    <row r="15" spans="1:8" hidden="1" x14ac:dyDescent="0.25">
      <c r="A15" s="23" t="s">
        <v>8</v>
      </c>
      <c r="B15" s="5">
        <v>0</v>
      </c>
      <c r="C15" s="26">
        <v>0</v>
      </c>
      <c r="D15" s="23"/>
      <c r="E15" s="23"/>
      <c r="F15" s="23"/>
      <c r="G15" s="23"/>
      <c r="H15" s="23"/>
    </row>
    <row r="16" spans="1:8" hidden="1" x14ac:dyDescent="0.25">
      <c r="A16" s="23" t="s">
        <v>56</v>
      </c>
      <c r="B16" s="5"/>
      <c r="C16" s="26"/>
      <c r="D16" s="23"/>
      <c r="E16" s="23"/>
      <c r="F16" s="23"/>
      <c r="G16" s="23"/>
      <c r="H16" s="23"/>
    </row>
    <row r="17" spans="1:8" hidden="1" x14ac:dyDescent="0.25">
      <c r="A17" s="23" t="s">
        <v>9</v>
      </c>
      <c r="B17" s="5">
        <v>0</v>
      </c>
      <c r="C17" s="26">
        <v>0</v>
      </c>
      <c r="D17" s="23"/>
      <c r="E17" s="23"/>
      <c r="F17" s="23"/>
      <c r="G17" s="23"/>
      <c r="H17" s="23"/>
    </row>
    <row r="18" spans="1:8" hidden="1" x14ac:dyDescent="0.25">
      <c r="A18" s="23" t="s">
        <v>10</v>
      </c>
      <c r="B18" s="5">
        <v>0</v>
      </c>
      <c r="C18" s="26">
        <v>0</v>
      </c>
      <c r="D18" s="23"/>
      <c r="E18" s="23"/>
      <c r="F18" s="23"/>
      <c r="G18" s="23"/>
      <c r="H18" s="23"/>
    </row>
    <row r="19" spans="1:8" hidden="1" x14ac:dyDescent="0.25">
      <c r="A19" s="23" t="s">
        <v>11</v>
      </c>
      <c r="B19" s="5">
        <v>0</v>
      </c>
      <c r="C19" s="26">
        <v>0</v>
      </c>
      <c r="D19" s="23"/>
      <c r="E19" s="23"/>
      <c r="F19" s="23"/>
      <c r="G19" s="23"/>
      <c r="H19" s="23"/>
    </row>
    <row r="20" spans="1:8" hidden="1" x14ac:dyDescent="0.25">
      <c r="A20" s="23" t="s">
        <v>12</v>
      </c>
      <c r="B20" s="5">
        <v>0</v>
      </c>
      <c r="C20" s="26">
        <v>0</v>
      </c>
      <c r="D20" s="23"/>
      <c r="E20" s="23"/>
      <c r="F20" s="23"/>
      <c r="G20" s="23"/>
      <c r="H20" s="23"/>
    </row>
    <row r="21" spans="1:8" hidden="1" x14ac:dyDescent="0.25">
      <c r="A21" s="23" t="s">
        <v>13</v>
      </c>
      <c r="B21" s="5">
        <v>0</v>
      </c>
      <c r="C21" s="26">
        <v>0</v>
      </c>
      <c r="D21" s="23"/>
      <c r="E21" s="23"/>
      <c r="F21" s="23"/>
      <c r="G21" s="23"/>
      <c r="H21" s="23"/>
    </row>
    <row r="22" spans="1:8" hidden="1" x14ac:dyDescent="0.25">
      <c r="A22" s="23" t="s">
        <v>14</v>
      </c>
      <c r="B22" s="5">
        <v>0</v>
      </c>
      <c r="C22" s="26">
        <v>0</v>
      </c>
      <c r="D22" s="23"/>
      <c r="E22" s="23"/>
      <c r="F22" s="23"/>
      <c r="G22" s="23"/>
      <c r="H22" s="23"/>
    </row>
    <row r="23" spans="1:8" x14ac:dyDescent="0.25">
      <c r="A23" s="23" t="s">
        <v>15</v>
      </c>
      <c r="B23" s="82">
        <v>89</v>
      </c>
      <c r="C23" s="83">
        <v>1518.5</v>
      </c>
      <c r="D23" s="75">
        <f>C23/B23*1000</f>
        <v>17061.79775280899</v>
      </c>
      <c r="E23" s="74">
        <f>D23/0.96*0.88</f>
        <v>15639.981273408242</v>
      </c>
      <c r="F23" s="82">
        <v>89</v>
      </c>
      <c r="G23" s="17">
        <v>177</v>
      </c>
      <c r="H23" s="83">
        <v>1518.5</v>
      </c>
    </row>
    <row r="24" spans="1:8" x14ac:dyDescent="0.25">
      <c r="A24" s="23" t="s">
        <v>16</v>
      </c>
      <c r="B24" s="82">
        <v>245</v>
      </c>
      <c r="C24" s="83">
        <v>4247</v>
      </c>
      <c r="D24" s="75">
        <f t="shared" ref="D24:D87" si="0">C24/B24*1000</f>
        <v>17334.693877551021</v>
      </c>
      <c r="E24" s="74">
        <f t="shared" ref="E24:E49" si="1">D24/0.96*0.88</f>
        <v>15890.13605442177</v>
      </c>
      <c r="F24" s="82">
        <v>245</v>
      </c>
      <c r="G24" s="17">
        <v>493</v>
      </c>
      <c r="H24" s="83">
        <v>4247</v>
      </c>
    </row>
    <row r="25" spans="1:8" hidden="1" x14ac:dyDescent="0.25">
      <c r="A25" s="23" t="s">
        <v>17</v>
      </c>
      <c r="B25" s="82">
        <v>0</v>
      </c>
      <c r="C25" s="17"/>
      <c r="D25" s="75" t="e">
        <f t="shared" si="0"/>
        <v>#DIV/0!</v>
      </c>
      <c r="E25" s="74" t="e">
        <f t="shared" si="1"/>
        <v>#DIV/0!</v>
      </c>
      <c r="F25" s="82">
        <v>0</v>
      </c>
      <c r="G25" s="17"/>
      <c r="H25" s="17"/>
    </row>
    <row r="26" spans="1:8" hidden="1" x14ac:dyDescent="0.25">
      <c r="A26" s="23" t="s">
        <v>18</v>
      </c>
      <c r="B26" s="82">
        <v>0</v>
      </c>
      <c r="C26" s="17"/>
      <c r="D26" s="75" t="e">
        <f t="shared" si="0"/>
        <v>#DIV/0!</v>
      </c>
      <c r="E26" s="74" t="e">
        <f t="shared" si="1"/>
        <v>#DIV/0!</v>
      </c>
      <c r="F26" s="82">
        <v>0</v>
      </c>
      <c r="G26" s="17"/>
      <c r="H26" s="17"/>
    </row>
    <row r="27" spans="1:8" hidden="1" x14ac:dyDescent="0.25">
      <c r="A27" s="23" t="s">
        <v>19</v>
      </c>
      <c r="B27" s="82">
        <v>0</v>
      </c>
      <c r="C27" s="17"/>
      <c r="D27" s="75" t="e">
        <f t="shared" si="0"/>
        <v>#DIV/0!</v>
      </c>
      <c r="E27" s="74" t="e">
        <f t="shared" si="1"/>
        <v>#DIV/0!</v>
      </c>
      <c r="F27" s="82">
        <v>0</v>
      </c>
      <c r="G27" s="17"/>
      <c r="H27" s="17"/>
    </row>
    <row r="28" spans="1:8" hidden="1" x14ac:dyDescent="0.25">
      <c r="A28" s="23" t="s">
        <v>53</v>
      </c>
      <c r="B28" s="82">
        <v>0</v>
      </c>
      <c r="C28" s="17"/>
      <c r="D28" s="75" t="e">
        <f t="shared" si="0"/>
        <v>#DIV/0!</v>
      </c>
      <c r="E28" s="74" t="e">
        <f t="shared" si="1"/>
        <v>#DIV/0!</v>
      </c>
      <c r="F28" s="82">
        <v>0</v>
      </c>
      <c r="G28" s="17"/>
      <c r="H28" s="17"/>
    </row>
    <row r="29" spans="1:8" hidden="1" x14ac:dyDescent="0.25">
      <c r="A29" s="23" t="s">
        <v>20</v>
      </c>
      <c r="B29" s="82">
        <v>0</v>
      </c>
      <c r="C29" s="17"/>
      <c r="D29" s="75" t="e">
        <f t="shared" si="0"/>
        <v>#DIV/0!</v>
      </c>
      <c r="E29" s="74" t="e">
        <f t="shared" si="1"/>
        <v>#DIV/0!</v>
      </c>
      <c r="F29" s="82">
        <v>0</v>
      </c>
      <c r="G29" s="17"/>
      <c r="H29" s="17"/>
    </row>
    <row r="30" spans="1:8" hidden="1" x14ac:dyDescent="0.25">
      <c r="A30" s="23" t="s">
        <v>21</v>
      </c>
      <c r="B30" s="82">
        <v>0</v>
      </c>
      <c r="C30" s="17"/>
      <c r="D30" s="75" t="e">
        <f t="shared" si="0"/>
        <v>#DIV/0!</v>
      </c>
      <c r="E30" s="74" t="e">
        <f t="shared" si="1"/>
        <v>#DIV/0!</v>
      </c>
      <c r="F30" s="82">
        <v>0</v>
      </c>
      <c r="G30" s="17"/>
      <c r="H30" s="17"/>
    </row>
    <row r="31" spans="1:8" hidden="1" x14ac:dyDescent="0.25">
      <c r="A31" s="23" t="s">
        <v>22</v>
      </c>
      <c r="B31" s="82">
        <v>0</v>
      </c>
      <c r="C31" s="17"/>
      <c r="D31" s="75" t="e">
        <f t="shared" si="0"/>
        <v>#DIV/0!</v>
      </c>
      <c r="E31" s="74" t="e">
        <f t="shared" si="1"/>
        <v>#DIV/0!</v>
      </c>
      <c r="F31" s="82">
        <v>0</v>
      </c>
      <c r="G31" s="17"/>
      <c r="H31" s="17"/>
    </row>
    <row r="32" spans="1:8" hidden="1" x14ac:dyDescent="0.25">
      <c r="A32" s="23" t="s">
        <v>23</v>
      </c>
      <c r="B32" s="82">
        <v>0</v>
      </c>
      <c r="C32" s="17"/>
      <c r="D32" s="75" t="e">
        <f t="shared" si="0"/>
        <v>#DIV/0!</v>
      </c>
      <c r="E32" s="74" t="e">
        <f t="shared" si="1"/>
        <v>#DIV/0!</v>
      </c>
      <c r="F32" s="82">
        <v>0</v>
      </c>
      <c r="G32" s="17"/>
      <c r="H32" s="17"/>
    </row>
    <row r="33" spans="1:8" hidden="1" x14ac:dyDescent="0.25">
      <c r="A33" s="23" t="s">
        <v>24</v>
      </c>
      <c r="B33" s="82">
        <v>0</v>
      </c>
      <c r="C33" s="17"/>
      <c r="D33" s="75" t="e">
        <f t="shared" si="0"/>
        <v>#DIV/0!</v>
      </c>
      <c r="E33" s="74" t="e">
        <f t="shared" si="1"/>
        <v>#DIV/0!</v>
      </c>
      <c r="F33" s="82">
        <v>0</v>
      </c>
      <c r="G33" s="17"/>
      <c r="H33" s="17"/>
    </row>
    <row r="34" spans="1:8" hidden="1" x14ac:dyDescent="0.25">
      <c r="A34" s="23" t="s">
        <v>25</v>
      </c>
      <c r="B34" s="82">
        <v>0</v>
      </c>
      <c r="C34" s="17"/>
      <c r="D34" s="75" t="e">
        <f t="shared" si="0"/>
        <v>#DIV/0!</v>
      </c>
      <c r="E34" s="74" t="e">
        <f t="shared" si="1"/>
        <v>#DIV/0!</v>
      </c>
      <c r="F34" s="82">
        <v>0</v>
      </c>
      <c r="G34" s="17"/>
      <c r="H34" s="17"/>
    </row>
    <row r="35" spans="1:8" hidden="1" x14ac:dyDescent="0.25">
      <c r="A35" s="23" t="s">
        <v>51</v>
      </c>
      <c r="B35" s="82">
        <v>0</v>
      </c>
      <c r="C35" s="17"/>
      <c r="D35" s="75" t="e">
        <f t="shared" si="0"/>
        <v>#DIV/0!</v>
      </c>
      <c r="E35" s="74" t="e">
        <f t="shared" si="1"/>
        <v>#DIV/0!</v>
      </c>
      <c r="F35" s="82">
        <v>0</v>
      </c>
      <c r="G35" s="17"/>
      <c r="H35" s="17"/>
    </row>
    <row r="36" spans="1:8" x14ac:dyDescent="0.25">
      <c r="A36" s="23" t="s">
        <v>52</v>
      </c>
      <c r="B36" s="82">
        <v>168</v>
      </c>
      <c r="C36" s="83">
        <v>2943.5</v>
      </c>
      <c r="D36" s="75">
        <f t="shared" si="0"/>
        <v>17520.833333333332</v>
      </c>
      <c r="E36" s="74">
        <f t="shared" si="1"/>
        <v>16060.763888888889</v>
      </c>
      <c r="F36" s="82">
        <v>168</v>
      </c>
      <c r="G36" s="17">
        <v>335</v>
      </c>
      <c r="H36" s="83">
        <v>2943.5</v>
      </c>
    </row>
    <row r="37" spans="1:8" hidden="1" x14ac:dyDescent="0.25">
      <c r="A37" s="23" t="s">
        <v>26</v>
      </c>
      <c r="B37" s="82">
        <v>0</v>
      </c>
      <c r="C37" s="17"/>
      <c r="D37" s="75" t="e">
        <f t="shared" si="0"/>
        <v>#DIV/0!</v>
      </c>
      <c r="E37" s="74" t="e">
        <f t="shared" si="1"/>
        <v>#DIV/0!</v>
      </c>
      <c r="F37" s="82">
        <v>0</v>
      </c>
      <c r="G37" s="17"/>
      <c r="H37" s="17"/>
    </row>
    <row r="38" spans="1:8" x14ac:dyDescent="0.25">
      <c r="A38" s="23" t="s">
        <v>27</v>
      </c>
      <c r="B38" s="82">
        <v>123</v>
      </c>
      <c r="C38" s="83">
        <v>1451.6</v>
      </c>
      <c r="D38" s="75">
        <f t="shared" si="0"/>
        <v>11801.626016260161</v>
      </c>
      <c r="E38" s="74">
        <f t="shared" si="1"/>
        <v>10818.157181571814</v>
      </c>
      <c r="F38" s="82">
        <v>123</v>
      </c>
      <c r="G38" s="17">
        <v>245</v>
      </c>
      <c r="H38" s="83">
        <v>1451.6</v>
      </c>
    </row>
    <row r="39" spans="1:8" hidden="1" x14ac:dyDescent="0.25">
      <c r="A39" s="23" t="s">
        <v>28</v>
      </c>
      <c r="B39" s="82">
        <v>0</v>
      </c>
      <c r="C39" s="17"/>
      <c r="D39" s="75" t="e">
        <f t="shared" si="0"/>
        <v>#DIV/0!</v>
      </c>
      <c r="E39" s="74" t="e">
        <f t="shared" si="1"/>
        <v>#DIV/0!</v>
      </c>
      <c r="F39" s="82">
        <v>0</v>
      </c>
      <c r="G39" s="17"/>
      <c r="H39" s="17"/>
    </row>
    <row r="40" spans="1:8" hidden="1" x14ac:dyDescent="0.25">
      <c r="A40" s="23" t="s">
        <v>29</v>
      </c>
      <c r="B40" s="82">
        <v>0</v>
      </c>
      <c r="C40" s="17"/>
      <c r="D40" s="75" t="e">
        <f t="shared" si="0"/>
        <v>#DIV/0!</v>
      </c>
      <c r="E40" s="74" t="e">
        <f t="shared" si="1"/>
        <v>#DIV/0!</v>
      </c>
      <c r="F40" s="82">
        <v>0</v>
      </c>
      <c r="G40" s="17"/>
      <c r="H40" s="17"/>
    </row>
    <row r="41" spans="1:8" x14ac:dyDescent="0.25">
      <c r="A41" s="23" t="s">
        <v>30</v>
      </c>
      <c r="B41" s="82">
        <v>69</v>
      </c>
      <c r="C41" s="83">
        <v>1070</v>
      </c>
      <c r="D41" s="75">
        <f t="shared" si="0"/>
        <v>15507.246376811594</v>
      </c>
      <c r="E41" s="74">
        <f t="shared" si="1"/>
        <v>14214.975845410629</v>
      </c>
      <c r="F41" s="82">
        <v>69</v>
      </c>
      <c r="G41" s="17">
        <v>138</v>
      </c>
      <c r="H41" s="83">
        <v>1070</v>
      </c>
    </row>
    <row r="42" spans="1:8" ht="30" hidden="1" x14ac:dyDescent="0.25">
      <c r="A42" s="23" t="s">
        <v>54</v>
      </c>
      <c r="B42" s="5">
        <v>0</v>
      </c>
      <c r="C42" s="26">
        <v>0</v>
      </c>
      <c r="D42" s="75" t="e">
        <f t="shared" si="0"/>
        <v>#DIV/0!</v>
      </c>
      <c r="E42" s="74" t="e">
        <f t="shared" si="1"/>
        <v>#DIV/0!</v>
      </c>
      <c r="F42" s="82">
        <v>0</v>
      </c>
      <c r="G42" s="23"/>
      <c r="H42" s="23"/>
    </row>
    <row r="43" spans="1:8" hidden="1" x14ac:dyDescent="0.25">
      <c r="A43" s="23" t="s">
        <v>31</v>
      </c>
      <c r="B43" s="5">
        <v>0</v>
      </c>
      <c r="C43" s="26">
        <v>0</v>
      </c>
      <c r="D43" s="75" t="e">
        <f t="shared" si="0"/>
        <v>#DIV/0!</v>
      </c>
      <c r="E43" s="74" t="e">
        <f t="shared" si="1"/>
        <v>#DIV/0!</v>
      </c>
      <c r="F43" s="82">
        <v>0</v>
      </c>
      <c r="G43" s="23"/>
      <c r="H43" s="23"/>
    </row>
    <row r="44" spans="1:8" hidden="1" x14ac:dyDescent="0.25">
      <c r="A44" s="23" t="s">
        <v>32</v>
      </c>
      <c r="B44" s="5">
        <v>0</v>
      </c>
      <c r="C44" s="26">
        <v>0</v>
      </c>
      <c r="D44" s="75" t="e">
        <f t="shared" si="0"/>
        <v>#DIV/0!</v>
      </c>
      <c r="E44" s="74" t="e">
        <f t="shared" si="1"/>
        <v>#DIV/0!</v>
      </c>
      <c r="F44" s="82">
        <v>0</v>
      </c>
      <c r="G44" s="23"/>
      <c r="H44" s="23"/>
    </row>
    <row r="45" spans="1:8" hidden="1" x14ac:dyDescent="0.25">
      <c r="A45" s="23" t="s">
        <v>33</v>
      </c>
      <c r="B45" s="5"/>
      <c r="C45" s="26"/>
      <c r="D45" s="75" t="e">
        <f t="shared" si="0"/>
        <v>#DIV/0!</v>
      </c>
      <c r="E45" s="74" t="e">
        <f t="shared" si="1"/>
        <v>#DIV/0!</v>
      </c>
      <c r="F45" s="82">
        <v>0</v>
      </c>
      <c r="G45" s="23"/>
      <c r="H45" s="23"/>
    </row>
    <row r="46" spans="1:8" ht="30" hidden="1" x14ac:dyDescent="0.25">
      <c r="A46" s="23" t="s">
        <v>34</v>
      </c>
      <c r="B46" s="5"/>
      <c r="C46" s="26"/>
      <c r="D46" s="75" t="e">
        <f t="shared" si="0"/>
        <v>#DIV/0!</v>
      </c>
      <c r="E46" s="74" t="e">
        <f t="shared" si="1"/>
        <v>#DIV/0!</v>
      </c>
      <c r="F46" s="74"/>
      <c r="G46" s="23"/>
      <c r="H46" s="23"/>
    </row>
    <row r="47" spans="1:8" hidden="1" x14ac:dyDescent="0.25">
      <c r="A47" s="23" t="s">
        <v>55</v>
      </c>
      <c r="B47" s="5">
        <v>0</v>
      </c>
      <c r="C47" s="26">
        <v>0</v>
      </c>
      <c r="D47" s="75" t="e">
        <f t="shared" si="0"/>
        <v>#DIV/0!</v>
      </c>
      <c r="E47" s="74" t="e">
        <f t="shared" si="1"/>
        <v>#DIV/0!</v>
      </c>
      <c r="F47" s="74"/>
      <c r="G47" s="23"/>
      <c r="H47" s="23"/>
    </row>
    <row r="48" spans="1:8" hidden="1" x14ac:dyDescent="0.25">
      <c r="A48" s="23" t="s">
        <v>35</v>
      </c>
      <c r="B48" s="5">
        <v>0</v>
      </c>
      <c r="C48" s="26">
        <v>0</v>
      </c>
      <c r="D48" s="75" t="e">
        <f t="shared" si="0"/>
        <v>#DIV/0!</v>
      </c>
      <c r="E48" s="74" t="e">
        <f t="shared" si="1"/>
        <v>#DIV/0!</v>
      </c>
      <c r="F48" s="74"/>
      <c r="G48" s="23"/>
      <c r="H48" s="23"/>
    </row>
    <row r="49" spans="1:8" x14ac:dyDescent="0.25">
      <c r="A49" s="84" t="s">
        <v>36</v>
      </c>
      <c r="B49" s="6">
        <f>SUM(B13:B48)</f>
        <v>694</v>
      </c>
      <c r="C49" s="21">
        <f>SUM(C13:C48)</f>
        <v>11230.6</v>
      </c>
      <c r="D49" s="75">
        <f t="shared" si="0"/>
        <v>16182.420749279539</v>
      </c>
      <c r="E49" s="74">
        <f t="shared" si="1"/>
        <v>14833.88568683958</v>
      </c>
      <c r="F49" s="77">
        <f>SUM(F23:F48)</f>
        <v>694</v>
      </c>
      <c r="G49" s="23">
        <f>SUM(G23:G48)</f>
        <v>1388</v>
      </c>
      <c r="H49" s="85">
        <f>SUM(H23:H48)</f>
        <v>11230.6</v>
      </c>
    </row>
    <row r="50" spans="1:8" x14ac:dyDescent="0.25">
      <c r="A50" s="94" t="s">
        <v>66</v>
      </c>
      <c r="B50" s="94"/>
      <c r="C50" s="94"/>
      <c r="D50" s="75"/>
      <c r="E50" s="23"/>
      <c r="F50" s="23"/>
      <c r="G50" s="23"/>
      <c r="H50" s="23"/>
    </row>
    <row r="51" spans="1:8" x14ac:dyDescent="0.25">
      <c r="A51" s="94" t="s">
        <v>94</v>
      </c>
      <c r="B51" s="94"/>
      <c r="C51" s="94"/>
      <c r="D51" s="75"/>
      <c r="E51" s="23"/>
      <c r="F51" s="23"/>
      <c r="G51" s="23"/>
      <c r="H51" s="23"/>
    </row>
    <row r="52" spans="1:8" x14ac:dyDescent="0.25">
      <c r="A52" s="32" t="s">
        <v>27</v>
      </c>
      <c r="B52" s="17">
        <v>1744</v>
      </c>
      <c r="C52" s="17">
        <v>718.2</v>
      </c>
      <c r="D52" s="75">
        <v>414.6728515625</v>
      </c>
      <c r="E52" s="74">
        <f>F52*D52/1000</f>
        <v>723.189453125</v>
      </c>
      <c r="F52" s="17">
        <v>1744</v>
      </c>
      <c r="G52" s="23">
        <v>3855</v>
      </c>
      <c r="H52" s="17">
        <v>718.2</v>
      </c>
    </row>
    <row r="53" spans="1:8" hidden="1" x14ac:dyDescent="0.25">
      <c r="A53" s="32" t="s">
        <v>14</v>
      </c>
      <c r="B53" s="17">
        <v>0</v>
      </c>
      <c r="C53" s="17"/>
      <c r="D53" s="75" t="e">
        <v>#DIV/0!</v>
      </c>
      <c r="E53" s="23"/>
      <c r="F53" s="17">
        <v>0</v>
      </c>
      <c r="G53" s="23"/>
      <c r="H53" s="17"/>
    </row>
    <row r="54" spans="1:8" hidden="1" x14ac:dyDescent="0.25">
      <c r="A54" s="32" t="s">
        <v>9</v>
      </c>
      <c r="B54" s="17">
        <v>0</v>
      </c>
      <c r="C54" s="17"/>
      <c r="D54" s="75" t="e">
        <v>#DIV/0!</v>
      </c>
      <c r="E54" s="23"/>
      <c r="F54" s="17">
        <v>0</v>
      </c>
      <c r="G54" s="23"/>
      <c r="H54" s="17"/>
    </row>
    <row r="55" spans="1:8" hidden="1" x14ac:dyDescent="0.25">
      <c r="A55" s="32" t="s">
        <v>13</v>
      </c>
      <c r="B55" s="17">
        <v>0</v>
      </c>
      <c r="C55" s="17"/>
      <c r="D55" s="75" t="e">
        <v>#DIV/0!</v>
      </c>
      <c r="E55" s="23"/>
      <c r="F55" s="17">
        <v>0</v>
      </c>
      <c r="G55" s="23"/>
      <c r="H55" s="17"/>
    </row>
    <row r="56" spans="1:8" hidden="1" x14ac:dyDescent="0.25">
      <c r="A56" s="32" t="s">
        <v>56</v>
      </c>
      <c r="B56" s="17">
        <v>0</v>
      </c>
      <c r="C56" s="17"/>
      <c r="D56" s="75" t="e">
        <v>#DIV/0!</v>
      </c>
      <c r="E56" s="23"/>
      <c r="F56" s="17">
        <v>0</v>
      </c>
      <c r="G56" s="23"/>
      <c r="H56" s="17"/>
    </row>
    <row r="57" spans="1:8" x14ac:dyDescent="0.25">
      <c r="A57" s="32" t="s">
        <v>41</v>
      </c>
      <c r="B57" s="17">
        <v>436</v>
      </c>
      <c r="C57" s="17">
        <v>129.6</v>
      </c>
      <c r="D57" s="75">
        <v>299.36642027455122</v>
      </c>
      <c r="E57" s="74">
        <f>F57*D57/1000</f>
        <v>130.52375923970433</v>
      </c>
      <c r="F57" s="17">
        <v>436</v>
      </c>
      <c r="G57" s="23">
        <v>965</v>
      </c>
      <c r="H57" s="17">
        <v>129.6</v>
      </c>
    </row>
    <row r="58" spans="1:8" hidden="1" x14ac:dyDescent="0.25">
      <c r="A58" s="32" t="s">
        <v>32</v>
      </c>
      <c r="B58" s="17">
        <v>0</v>
      </c>
      <c r="C58" s="17"/>
      <c r="D58" s="75">
        <v>530.1204819277109</v>
      </c>
      <c r="E58" s="23"/>
      <c r="F58" s="17">
        <v>0</v>
      </c>
      <c r="G58" s="23"/>
      <c r="H58" s="17"/>
    </row>
    <row r="59" spans="1:8" hidden="1" x14ac:dyDescent="0.25">
      <c r="A59" s="32" t="s">
        <v>7</v>
      </c>
      <c r="B59" s="17">
        <v>0</v>
      </c>
      <c r="C59" s="17"/>
      <c r="D59" s="75" t="e">
        <v>#DIV/0!</v>
      </c>
      <c r="E59" s="23"/>
      <c r="F59" s="17">
        <v>0</v>
      </c>
      <c r="G59" s="23"/>
      <c r="H59" s="17"/>
    </row>
    <row r="60" spans="1:8" hidden="1" x14ac:dyDescent="0.25">
      <c r="A60" s="32" t="s">
        <v>24</v>
      </c>
      <c r="B60" s="17">
        <v>0</v>
      </c>
      <c r="C60" s="17"/>
      <c r="D60" s="75" t="e">
        <v>#DIV/0!</v>
      </c>
      <c r="E60" s="23"/>
      <c r="F60" s="17">
        <v>0</v>
      </c>
      <c r="G60" s="23"/>
      <c r="H60" s="17"/>
    </row>
    <row r="61" spans="1:8" hidden="1" x14ac:dyDescent="0.25">
      <c r="A61" s="32" t="s">
        <v>35</v>
      </c>
      <c r="B61" s="17">
        <v>0</v>
      </c>
      <c r="C61" s="17"/>
      <c r="D61" s="75" t="e">
        <v>#DIV/0!</v>
      </c>
      <c r="E61" s="23"/>
      <c r="F61" s="17">
        <v>0</v>
      </c>
      <c r="G61" s="23"/>
      <c r="H61" s="17"/>
    </row>
    <row r="62" spans="1:8" x14ac:dyDescent="0.25">
      <c r="A62" s="32" t="s">
        <v>30</v>
      </c>
      <c r="B62" s="17">
        <v>822</v>
      </c>
      <c r="C62" s="17">
        <v>341.1</v>
      </c>
      <c r="D62" s="75">
        <v>417.82831988261188</v>
      </c>
      <c r="E62" s="74">
        <f>F62*D62/1000</f>
        <v>343.45487894350697</v>
      </c>
      <c r="F62" s="17">
        <v>822</v>
      </c>
      <c r="G62" s="23">
        <v>1817</v>
      </c>
      <c r="H62" s="17">
        <v>341.1</v>
      </c>
    </row>
    <row r="63" spans="1:8" hidden="1" x14ac:dyDescent="0.25">
      <c r="A63" s="32" t="s">
        <v>20</v>
      </c>
      <c r="B63" s="17">
        <v>0</v>
      </c>
      <c r="C63" s="17"/>
      <c r="D63" s="75" t="e">
        <v>#DIV/0!</v>
      </c>
      <c r="E63" s="23"/>
      <c r="F63" s="17">
        <v>0</v>
      </c>
      <c r="G63" s="23"/>
      <c r="H63" s="17"/>
    </row>
    <row r="64" spans="1:8" hidden="1" x14ac:dyDescent="0.25">
      <c r="A64" s="32" t="s">
        <v>17</v>
      </c>
      <c r="B64" s="17">
        <v>0</v>
      </c>
      <c r="C64" s="17"/>
      <c r="D64" s="75" t="e">
        <v>#DIV/0!</v>
      </c>
      <c r="E64" s="23"/>
      <c r="F64" s="17">
        <v>0</v>
      </c>
      <c r="G64" s="23"/>
      <c r="H64" s="17"/>
    </row>
    <row r="65" spans="1:8" hidden="1" x14ac:dyDescent="0.25">
      <c r="A65" s="32" t="s">
        <v>12</v>
      </c>
      <c r="B65" s="17">
        <v>0</v>
      </c>
      <c r="C65" s="17"/>
      <c r="D65" s="75" t="e">
        <v>#DIV/0!</v>
      </c>
      <c r="E65" s="23"/>
      <c r="F65" s="17">
        <v>0</v>
      </c>
      <c r="G65" s="23"/>
      <c r="H65" s="17"/>
    </row>
    <row r="66" spans="1:8" x14ac:dyDescent="0.25">
      <c r="A66" s="32" t="s">
        <v>40</v>
      </c>
      <c r="B66" s="17">
        <v>8</v>
      </c>
      <c r="C66" s="17">
        <v>2.4</v>
      </c>
      <c r="D66" s="75">
        <v>305.5555555555556</v>
      </c>
      <c r="E66" s="74">
        <f>F66*D66/1000</f>
        <v>2.4444444444444446</v>
      </c>
      <c r="F66" s="17">
        <v>8</v>
      </c>
      <c r="G66" s="23">
        <v>18</v>
      </c>
      <c r="H66" s="17">
        <v>2.4</v>
      </c>
    </row>
    <row r="67" spans="1:8" x14ac:dyDescent="0.25">
      <c r="A67" s="32" t="s">
        <v>28</v>
      </c>
      <c r="B67" s="17">
        <v>1655</v>
      </c>
      <c r="C67" s="17">
        <v>485.1</v>
      </c>
      <c r="D67" s="75">
        <v>295.13572599744947</v>
      </c>
      <c r="E67" s="74">
        <f>F67*D67/1000</f>
        <v>488.44962652577885</v>
      </c>
      <c r="F67" s="17">
        <v>1655</v>
      </c>
      <c r="G67" s="23">
        <v>3659</v>
      </c>
      <c r="H67" s="17">
        <v>485.1</v>
      </c>
    </row>
    <row r="68" spans="1:8" x14ac:dyDescent="0.25">
      <c r="A68" s="32" t="s">
        <v>29</v>
      </c>
      <c r="B68" s="17">
        <v>799</v>
      </c>
      <c r="C68" s="17">
        <v>199.8</v>
      </c>
      <c r="D68" s="75">
        <v>251.79312948282373</v>
      </c>
      <c r="E68" s="74">
        <f>F68*D68/1000</f>
        <v>201.18271045677616</v>
      </c>
      <c r="F68" s="17">
        <v>799</v>
      </c>
      <c r="G68" s="23">
        <v>1766</v>
      </c>
      <c r="H68" s="17">
        <v>199.8</v>
      </c>
    </row>
    <row r="69" spans="1:8" x14ac:dyDescent="0.25">
      <c r="A69" s="32" t="s">
        <v>15</v>
      </c>
      <c r="B69" s="17">
        <v>2839</v>
      </c>
      <c r="C69" s="17">
        <v>2956.7</v>
      </c>
      <c r="D69" s="75">
        <v>1048.7505120852111</v>
      </c>
      <c r="E69" s="74">
        <f>F69*D69/1000</f>
        <v>2977.4027038099143</v>
      </c>
      <c r="F69" s="17">
        <v>2839</v>
      </c>
      <c r="G69" s="23">
        <v>6277</v>
      </c>
      <c r="H69" s="17">
        <v>2956.7</v>
      </c>
    </row>
    <row r="70" spans="1:8" hidden="1" x14ac:dyDescent="0.25">
      <c r="A70" s="32" t="s">
        <v>10</v>
      </c>
      <c r="B70" s="17">
        <v>0</v>
      </c>
      <c r="C70" s="17"/>
      <c r="D70" s="75" t="e">
        <v>#DIV/0!</v>
      </c>
      <c r="E70" s="23"/>
      <c r="F70" s="17">
        <v>0</v>
      </c>
      <c r="G70" s="23"/>
      <c r="H70" s="17"/>
    </row>
    <row r="71" spans="1:8" hidden="1" x14ac:dyDescent="0.25">
      <c r="A71" s="32" t="s">
        <v>8</v>
      </c>
      <c r="B71" s="17">
        <v>0</v>
      </c>
      <c r="C71" s="17"/>
      <c r="D71" s="75" t="e">
        <v>#DIV/0!</v>
      </c>
      <c r="E71" s="23"/>
      <c r="F71" s="17">
        <v>0</v>
      </c>
      <c r="G71" s="23"/>
      <c r="H71" s="17"/>
    </row>
    <row r="72" spans="1:8" hidden="1" x14ac:dyDescent="0.25">
      <c r="A72" s="32" t="s">
        <v>47</v>
      </c>
      <c r="B72" s="17">
        <v>0</v>
      </c>
      <c r="C72" s="17"/>
      <c r="D72" s="75" t="e">
        <v>#DIV/0!</v>
      </c>
      <c r="E72" s="23"/>
      <c r="F72" s="17">
        <v>0</v>
      </c>
      <c r="G72" s="23"/>
      <c r="H72" s="17"/>
    </row>
    <row r="73" spans="1:8" x14ac:dyDescent="0.25">
      <c r="A73" s="32" t="s">
        <v>16</v>
      </c>
      <c r="B73" s="17">
        <v>8531</v>
      </c>
      <c r="C73" s="17">
        <v>3332.3</v>
      </c>
      <c r="D73" s="75">
        <v>393.36121924956518</v>
      </c>
      <c r="E73" s="74">
        <f>F73*D73/1000</f>
        <v>3355.7645614180406</v>
      </c>
      <c r="F73" s="17">
        <v>8531</v>
      </c>
      <c r="G73" s="23">
        <v>18864</v>
      </c>
      <c r="H73" s="17">
        <v>3332.3</v>
      </c>
    </row>
    <row r="74" spans="1:8" hidden="1" x14ac:dyDescent="0.25">
      <c r="A74" s="32" t="s">
        <v>55</v>
      </c>
      <c r="B74" s="17">
        <v>0</v>
      </c>
      <c r="C74" s="17"/>
      <c r="D74" s="75" t="e">
        <v>#DIV/0!</v>
      </c>
      <c r="E74" s="23"/>
      <c r="F74" s="17">
        <v>0</v>
      </c>
      <c r="G74" s="23"/>
      <c r="H74" s="17"/>
    </row>
    <row r="75" spans="1:8" hidden="1" x14ac:dyDescent="0.25">
      <c r="A75" s="32" t="s">
        <v>23</v>
      </c>
      <c r="B75" s="17">
        <v>0</v>
      </c>
      <c r="C75" s="17"/>
      <c r="D75" s="75" t="e">
        <v>#DIV/0!</v>
      </c>
      <c r="E75" s="23"/>
      <c r="F75" s="17">
        <v>0</v>
      </c>
      <c r="G75" s="23"/>
      <c r="H75" s="17"/>
    </row>
    <row r="76" spans="1:8" hidden="1" x14ac:dyDescent="0.25">
      <c r="A76" s="32" t="s">
        <v>39</v>
      </c>
      <c r="B76" s="17">
        <v>0</v>
      </c>
      <c r="C76" s="17"/>
      <c r="D76" s="75">
        <v>378.125</v>
      </c>
      <c r="E76" s="23"/>
      <c r="F76" s="17">
        <v>0</v>
      </c>
      <c r="G76" s="23"/>
      <c r="H76" s="17"/>
    </row>
    <row r="77" spans="1:8" hidden="1" x14ac:dyDescent="0.25">
      <c r="A77" s="32" t="s">
        <v>38</v>
      </c>
      <c r="B77" s="17">
        <v>0</v>
      </c>
      <c r="C77" s="17"/>
      <c r="D77" s="75" t="e">
        <v>#DIV/0!</v>
      </c>
      <c r="E77" s="23"/>
      <c r="F77" s="17">
        <v>0</v>
      </c>
      <c r="G77" s="23"/>
      <c r="H77" s="17"/>
    </row>
    <row r="78" spans="1:8" x14ac:dyDescent="0.25">
      <c r="A78" s="32" t="s">
        <v>37</v>
      </c>
      <c r="B78" s="17">
        <v>1013</v>
      </c>
      <c r="C78" s="17">
        <v>379.5</v>
      </c>
      <c r="D78" s="75">
        <v>377.26155907974089</v>
      </c>
      <c r="E78" s="74">
        <f>F78*D78/1000</f>
        <v>382.16595934777752</v>
      </c>
      <c r="F78" s="17">
        <v>1013</v>
      </c>
      <c r="G78" s="23">
        <v>2239</v>
      </c>
      <c r="H78" s="17">
        <v>379.5</v>
      </c>
    </row>
    <row r="79" spans="1:8" hidden="1" x14ac:dyDescent="0.25">
      <c r="A79" s="32" t="s">
        <v>21</v>
      </c>
      <c r="B79" s="17">
        <v>0</v>
      </c>
      <c r="C79" s="17"/>
      <c r="D79" s="75" t="e">
        <v>#DIV/0!</v>
      </c>
      <c r="E79" s="23"/>
      <c r="F79" s="17">
        <v>0</v>
      </c>
      <c r="G79" s="23"/>
      <c r="H79" s="17"/>
    </row>
    <row r="80" spans="1:8" hidden="1" x14ac:dyDescent="0.25">
      <c r="A80" s="32" t="s">
        <v>57</v>
      </c>
      <c r="B80" s="17">
        <v>0</v>
      </c>
      <c r="C80" s="17"/>
      <c r="D80" s="75" t="e">
        <v>#DIV/0!</v>
      </c>
      <c r="E80" s="23"/>
      <c r="F80" s="17">
        <v>0</v>
      </c>
      <c r="G80" s="23"/>
      <c r="H80" s="17"/>
    </row>
    <row r="81" spans="1:8" hidden="1" x14ac:dyDescent="0.25">
      <c r="A81" s="32" t="s">
        <v>11</v>
      </c>
      <c r="B81" s="17">
        <v>0</v>
      </c>
      <c r="C81" s="17"/>
      <c r="D81" s="75">
        <v>348.90109890109886</v>
      </c>
      <c r="E81" s="23"/>
      <c r="F81" s="17">
        <v>0</v>
      </c>
      <c r="G81" s="23"/>
      <c r="H81" s="17"/>
    </row>
    <row r="82" spans="1:8" hidden="1" x14ac:dyDescent="0.25">
      <c r="A82" s="33" t="s">
        <v>58</v>
      </c>
      <c r="B82" s="17">
        <v>0</v>
      </c>
      <c r="C82" s="17"/>
      <c r="D82" s="75" t="e">
        <v>#DIV/0!</v>
      </c>
      <c r="E82" s="23"/>
      <c r="F82" s="17">
        <v>0</v>
      </c>
      <c r="G82" s="23"/>
      <c r="H82" s="17"/>
    </row>
    <row r="83" spans="1:8" hidden="1" x14ac:dyDescent="0.25">
      <c r="A83" s="33" t="s">
        <v>91</v>
      </c>
      <c r="B83" s="17">
        <v>0</v>
      </c>
      <c r="C83" s="17"/>
      <c r="D83" s="75" t="e">
        <v>#DIV/0!</v>
      </c>
      <c r="E83" s="23"/>
      <c r="F83" s="17">
        <v>0</v>
      </c>
      <c r="G83" s="23"/>
      <c r="H83" s="17"/>
    </row>
    <row r="84" spans="1:8" x14ac:dyDescent="0.25">
      <c r="A84" s="33" t="s">
        <v>42</v>
      </c>
      <c r="B84" s="17">
        <v>367</v>
      </c>
      <c r="C84" s="17">
        <v>135</v>
      </c>
      <c r="D84" s="75">
        <v>370.49934296977659</v>
      </c>
      <c r="E84" s="74">
        <f>F84*D84/1000</f>
        <v>135.97325886990802</v>
      </c>
      <c r="F84" s="17">
        <v>367</v>
      </c>
      <c r="G84" s="23">
        <v>812</v>
      </c>
      <c r="H84" s="17">
        <v>135</v>
      </c>
    </row>
    <row r="85" spans="1:8" hidden="1" x14ac:dyDescent="0.25">
      <c r="A85" s="33" t="s">
        <v>44</v>
      </c>
      <c r="B85" s="17">
        <v>0</v>
      </c>
      <c r="C85" s="17"/>
      <c r="D85" s="75">
        <v>324.32432432432432</v>
      </c>
      <c r="E85" s="23"/>
      <c r="F85" s="17">
        <v>0</v>
      </c>
      <c r="G85" s="23"/>
      <c r="H85" s="17"/>
    </row>
    <row r="86" spans="1:8" x14ac:dyDescent="0.25">
      <c r="A86" s="33" t="s">
        <v>43</v>
      </c>
      <c r="B86" s="17">
        <v>206</v>
      </c>
      <c r="C86" s="17">
        <v>99.8</v>
      </c>
      <c r="D86" s="75">
        <v>487.69230769230768</v>
      </c>
      <c r="E86" s="74">
        <f>F86*D86/1000</f>
        <v>100.46461538461537</v>
      </c>
      <c r="F86" s="17">
        <v>206</v>
      </c>
      <c r="G86" s="23">
        <v>455</v>
      </c>
      <c r="H86" s="17">
        <v>99.8</v>
      </c>
    </row>
    <row r="87" spans="1:8" hidden="1" x14ac:dyDescent="0.25">
      <c r="A87" s="33" t="s">
        <v>60</v>
      </c>
      <c r="B87" s="5">
        <v>0</v>
      </c>
      <c r="C87" s="26"/>
      <c r="D87" s="75" t="e">
        <f t="shared" si="0"/>
        <v>#DIV/0!</v>
      </c>
      <c r="E87" s="23"/>
      <c r="F87" s="23"/>
      <c r="G87" s="23"/>
      <c r="H87" s="23"/>
    </row>
    <row r="88" spans="1:8" s="3" customFormat="1" hidden="1" x14ac:dyDescent="0.25">
      <c r="A88" s="33" t="s">
        <v>61</v>
      </c>
      <c r="B88" s="5">
        <v>0</v>
      </c>
      <c r="C88" s="26"/>
      <c r="D88" s="75" t="e">
        <f t="shared" ref="D88:D123" si="2">C88/B88*1000</f>
        <v>#DIV/0!</v>
      </c>
      <c r="E88" s="73"/>
      <c r="F88" s="73"/>
      <c r="G88" s="73"/>
      <c r="H88" s="73"/>
    </row>
    <row r="89" spans="1:8" s="3" customFormat="1" x14ac:dyDescent="0.25">
      <c r="A89" s="84" t="s">
        <v>45</v>
      </c>
      <c r="B89" s="6">
        <f>SUM(B52:B81)</f>
        <v>17847</v>
      </c>
      <c r="C89" s="21">
        <f t="shared" ref="C89" si="3">SUM(C52:C81)</f>
        <v>8544.7000000000007</v>
      </c>
      <c r="D89" s="75">
        <f t="shared" si="2"/>
        <v>478.77514428195218</v>
      </c>
      <c r="E89" s="21">
        <f t="shared" ref="E89" si="4">SUM(E52:E81)</f>
        <v>8604.5780973109431</v>
      </c>
      <c r="F89" s="6">
        <f>SUM(F52:F81)</f>
        <v>17847</v>
      </c>
      <c r="G89" s="5">
        <f>SUM(G52:G81)</f>
        <v>39460</v>
      </c>
      <c r="H89" s="26">
        <f t="shared" ref="H89" si="5">SUM(H52:H81)</f>
        <v>8544.7000000000007</v>
      </c>
    </row>
    <row r="90" spans="1:8" x14ac:dyDescent="0.25">
      <c r="A90" s="86" t="s">
        <v>46</v>
      </c>
      <c r="B90" s="19">
        <f>SUM(B82:B88)</f>
        <v>573</v>
      </c>
      <c r="C90" s="87">
        <f t="shared" ref="C90" si="6">SUM(C82:C88)</f>
        <v>234.8</v>
      </c>
      <c r="D90" s="75">
        <v>413.00121506682871</v>
      </c>
      <c r="E90" s="87">
        <f t="shared" ref="E90" si="7">SUM(E82:E88)</f>
        <v>236.43787425452339</v>
      </c>
      <c r="F90" s="19">
        <f>SUM(F82:F88)</f>
        <v>573</v>
      </c>
      <c r="G90" s="19">
        <f>SUM(G82:G88)</f>
        <v>1267</v>
      </c>
      <c r="H90" s="87">
        <f t="shared" ref="H90" si="8">SUM(H82:H88)</f>
        <v>234.8</v>
      </c>
    </row>
    <row r="91" spans="1:8" x14ac:dyDescent="0.25">
      <c r="A91" s="84" t="s">
        <v>36</v>
      </c>
      <c r="B91" s="6">
        <f>B89+B90</f>
        <v>18420</v>
      </c>
      <c r="C91" s="21">
        <f t="shared" ref="C91" si="9">C89+C90</f>
        <v>8779.5</v>
      </c>
      <c r="D91" s="75">
        <f t="shared" si="2"/>
        <v>476.62866449511398</v>
      </c>
      <c r="E91" s="21">
        <v>8841</v>
      </c>
      <c r="F91" s="6">
        <v>18420</v>
      </c>
      <c r="G91" s="6">
        <v>40727</v>
      </c>
      <c r="H91" s="21">
        <v>8779.5</v>
      </c>
    </row>
    <row r="92" spans="1:8" x14ac:dyDescent="0.25">
      <c r="A92" s="94" t="s">
        <v>64</v>
      </c>
      <c r="B92" s="94"/>
      <c r="C92" s="94"/>
      <c r="D92" s="75"/>
      <c r="E92" s="23"/>
      <c r="F92" s="23"/>
      <c r="G92" s="23"/>
      <c r="H92" s="23"/>
    </row>
    <row r="93" spans="1:8" x14ac:dyDescent="0.25">
      <c r="A93" s="32" t="s">
        <v>27</v>
      </c>
      <c r="B93" s="17">
        <v>82</v>
      </c>
      <c r="C93" s="83">
        <v>52.4</v>
      </c>
      <c r="D93" s="75">
        <v>640.59945504087193</v>
      </c>
      <c r="E93" s="74">
        <f>F93*D93/1000</f>
        <v>52.529155313351495</v>
      </c>
      <c r="F93" s="17">
        <v>82</v>
      </c>
      <c r="G93" s="23">
        <v>172</v>
      </c>
      <c r="H93" s="83">
        <v>52.4</v>
      </c>
    </row>
    <row r="94" spans="1:8" hidden="1" x14ac:dyDescent="0.25">
      <c r="A94" s="32" t="s">
        <v>14</v>
      </c>
      <c r="B94" s="17">
        <v>0</v>
      </c>
      <c r="C94" s="76"/>
      <c r="D94" s="75" t="e">
        <v>#DIV/0!</v>
      </c>
      <c r="E94" s="23"/>
      <c r="F94" s="17">
        <v>0</v>
      </c>
      <c r="G94" s="23"/>
      <c r="H94" s="76"/>
    </row>
    <row r="95" spans="1:8" hidden="1" x14ac:dyDescent="0.25">
      <c r="A95" s="32" t="s">
        <v>9</v>
      </c>
      <c r="B95" s="17">
        <v>0</v>
      </c>
      <c r="C95" s="76"/>
      <c r="D95" s="75" t="e">
        <v>#DIV/0!</v>
      </c>
      <c r="E95" s="23"/>
      <c r="F95" s="17">
        <v>0</v>
      </c>
      <c r="G95" s="23"/>
      <c r="H95" s="76"/>
    </row>
    <row r="96" spans="1:8" hidden="1" x14ac:dyDescent="0.25">
      <c r="A96" s="32" t="s">
        <v>13</v>
      </c>
      <c r="B96" s="17">
        <v>0</v>
      </c>
      <c r="C96" s="76"/>
      <c r="D96" s="75" t="e">
        <v>#DIV/0!</v>
      </c>
      <c r="E96" s="23"/>
      <c r="F96" s="17">
        <v>0</v>
      </c>
      <c r="G96" s="23"/>
      <c r="H96" s="76"/>
    </row>
    <row r="97" spans="1:8" hidden="1" x14ac:dyDescent="0.25">
      <c r="A97" s="32" t="s">
        <v>56</v>
      </c>
      <c r="B97" s="17">
        <v>0</v>
      </c>
      <c r="C97" s="76"/>
      <c r="D97" s="75" t="e">
        <v>#DIV/0!</v>
      </c>
      <c r="E97" s="23"/>
      <c r="F97" s="17">
        <v>0</v>
      </c>
      <c r="G97" s="23"/>
      <c r="H97" s="76"/>
    </row>
    <row r="98" spans="1:8" x14ac:dyDescent="0.25">
      <c r="A98" s="32" t="s">
        <v>41</v>
      </c>
      <c r="B98" s="17">
        <v>42</v>
      </c>
      <c r="C98" s="83">
        <v>22.1</v>
      </c>
      <c r="D98" s="75">
        <v>528.47682119205297</v>
      </c>
      <c r="E98" s="74">
        <f>F98*D98/1000</f>
        <v>22.196026490066227</v>
      </c>
      <c r="F98" s="17">
        <v>42</v>
      </c>
      <c r="G98" s="23">
        <v>88</v>
      </c>
      <c r="H98" s="83">
        <v>22.1</v>
      </c>
    </row>
    <row r="99" spans="1:8" hidden="1" x14ac:dyDescent="0.25">
      <c r="A99" s="32" t="s">
        <v>32</v>
      </c>
      <c r="B99" s="17">
        <v>0</v>
      </c>
      <c r="C99" s="76"/>
      <c r="D99" s="75" t="e">
        <v>#DIV/0!</v>
      </c>
      <c r="E99" s="23"/>
      <c r="F99" s="17">
        <v>0</v>
      </c>
      <c r="G99" s="23"/>
      <c r="H99" s="76"/>
    </row>
    <row r="100" spans="1:8" hidden="1" x14ac:dyDescent="0.25">
      <c r="A100" s="32" t="s">
        <v>7</v>
      </c>
      <c r="B100" s="17">
        <v>0</v>
      </c>
      <c r="C100" s="76"/>
      <c r="D100" s="75" t="e">
        <v>#DIV/0!</v>
      </c>
      <c r="E100" s="23"/>
      <c r="F100" s="17">
        <v>0</v>
      </c>
      <c r="G100" s="23"/>
      <c r="H100" s="76"/>
    </row>
    <row r="101" spans="1:8" hidden="1" x14ac:dyDescent="0.25">
      <c r="A101" s="32" t="s">
        <v>24</v>
      </c>
      <c r="B101" s="17">
        <v>0</v>
      </c>
      <c r="C101" s="76"/>
      <c r="D101" s="75" t="e">
        <v>#DIV/0!</v>
      </c>
      <c r="E101" s="23"/>
      <c r="F101" s="17">
        <v>0</v>
      </c>
      <c r="G101" s="23"/>
      <c r="H101" s="76"/>
    </row>
    <row r="102" spans="1:8" hidden="1" x14ac:dyDescent="0.25">
      <c r="A102" s="32" t="s">
        <v>35</v>
      </c>
      <c r="B102" s="17">
        <v>0</v>
      </c>
      <c r="C102" s="76"/>
      <c r="D102" s="75" t="e">
        <v>#DIV/0!</v>
      </c>
      <c r="E102" s="23"/>
      <c r="F102" s="17">
        <v>0</v>
      </c>
      <c r="G102" s="23"/>
      <c r="H102" s="76"/>
    </row>
    <row r="103" spans="1:8" x14ac:dyDescent="0.25">
      <c r="A103" s="32" t="s">
        <v>30</v>
      </c>
      <c r="B103" s="17">
        <v>210</v>
      </c>
      <c r="C103" s="83">
        <v>113.7</v>
      </c>
      <c r="D103" s="75">
        <v>542.54518072289159</v>
      </c>
      <c r="E103" s="74">
        <f>F103*D103/1000</f>
        <v>113.93448795180723</v>
      </c>
      <c r="F103" s="17">
        <v>210</v>
      </c>
      <c r="G103" s="23">
        <v>443</v>
      </c>
      <c r="H103" s="83">
        <v>113.7</v>
      </c>
    </row>
    <row r="104" spans="1:8" hidden="1" x14ac:dyDescent="0.25">
      <c r="A104" s="32" t="s">
        <v>20</v>
      </c>
      <c r="B104" s="17">
        <v>0</v>
      </c>
      <c r="C104" s="76"/>
      <c r="D104" s="75" t="e">
        <v>#DIV/0!</v>
      </c>
      <c r="E104" s="23"/>
      <c r="F104" s="17">
        <v>0</v>
      </c>
      <c r="G104" s="23"/>
      <c r="H104" s="76"/>
    </row>
    <row r="105" spans="1:8" hidden="1" x14ac:dyDescent="0.25">
      <c r="A105" s="32" t="s">
        <v>17</v>
      </c>
      <c r="B105" s="17">
        <v>0</v>
      </c>
      <c r="C105" s="76"/>
      <c r="D105" s="75" t="e">
        <v>#DIV/0!</v>
      </c>
      <c r="E105" s="23"/>
      <c r="F105" s="17">
        <v>0</v>
      </c>
      <c r="G105" s="23"/>
      <c r="H105" s="76"/>
    </row>
    <row r="106" spans="1:8" hidden="1" x14ac:dyDescent="0.25">
      <c r="A106" s="32" t="s">
        <v>12</v>
      </c>
      <c r="B106" s="17">
        <v>0</v>
      </c>
      <c r="C106" s="76"/>
      <c r="D106" s="75" t="e">
        <v>#DIV/0!</v>
      </c>
      <c r="E106" s="23"/>
      <c r="F106" s="17">
        <v>0</v>
      </c>
      <c r="G106" s="23"/>
      <c r="H106" s="76"/>
    </row>
    <row r="107" spans="1:8" hidden="1" x14ac:dyDescent="0.25">
      <c r="A107" s="32" t="s">
        <v>40</v>
      </c>
      <c r="B107" s="17">
        <v>0</v>
      </c>
      <c r="C107" s="76"/>
      <c r="D107" s="75" t="e">
        <v>#DIV/0!</v>
      </c>
      <c r="E107" s="23"/>
      <c r="F107" s="17">
        <v>0</v>
      </c>
      <c r="G107" s="23"/>
      <c r="H107" s="76"/>
    </row>
    <row r="108" spans="1:8" x14ac:dyDescent="0.25">
      <c r="A108" s="32" t="s">
        <v>28</v>
      </c>
      <c r="B108" s="17">
        <v>7</v>
      </c>
      <c r="C108" s="83">
        <v>3.5</v>
      </c>
      <c r="D108" s="75">
        <v>504.5454545454545</v>
      </c>
      <c r="E108" s="74">
        <f>F108*D108/1000</f>
        <v>3.5318181818181817</v>
      </c>
      <c r="F108" s="17">
        <v>7</v>
      </c>
      <c r="G108" s="23">
        <v>15</v>
      </c>
      <c r="H108" s="83">
        <v>3.5</v>
      </c>
    </row>
    <row r="109" spans="1:8" x14ac:dyDescent="0.25">
      <c r="A109" s="32" t="s">
        <v>29</v>
      </c>
      <c r="B109" s="17">
        <v>12</v>
      </c>
      <c r="C109" s="83">
        <v>6.1</v>
      </c>
      <c r="D109" s="75">
        <v>511.84210526315786</v>
      </c>
      <c r="E109" s="74">
        <f>F109*D109/1000</f>
        <v>6.1421052631578945</v>
      </c>
      <c r="F109" s="17">
        <v>12</v>
      </c>
      <c r="G109" s="23">
        <v>25</v>
      </c>
      <c r="H109" s="83">
        <v>6.1</v>
      </c>
    </row>
    <row r="110" spans="1:8" x14ac:dyDescent="0.25">
      <c r="A110" s="32" t="s">
        <v>15</v>
      </c>
      <c r="B110" s="17">
        <v>198</v>
      </c>
      <c r="C110" s="83">
        <v>189.3</v>
      </c>
      <c r="D110" s="75">
        <v>958.12757201646082</v>
      </c>
      <c r="E110" s="74">
        <f>F110*D110/1000</f>
        <v>189.70925925925923</v>
      </c>
      <c r="F110" s="17">
        <v>198</v>
      </c>
      <c r="G110" s="23">
        <v>417</v>
      </c>
      <c r="H110" s="83">
        <v>189.3</v>
      </c>
    </row>
    <row r="111" spans="1:8" hidden="1" x14ac:dyDescent="0.25">
      <c r="A111" s="32" t="s">
        <v>10</v>
      </c>
      <c r="B111" s="17">
        <v>0</v>
      </c>
      <c r="C111" s="76"/>
      <c r="D111" s="75" t="e">
        <v>#DIV/0!</v>
      </c>
      <c r="E111" s="23"/>
      <c r="F111" s="17">
        <v>0</v>
      </c>
      <c r="G111" s="23"/>
      <c r="H111" s="76"/>
    </row>
    <row r="112" spans="1:8" hidden="1" x14ac:dyDescent="0.25">
      <c r="A112" s="32" t="s">
        <v>8</v>
      </c>
      <c r="B112" s="17">
        <v>0</v>
      </c>
      <c r="C112" s="76"/>
      <c r="D112" s="75" t="e">
        <v>#DIV/0!</v>
      </c>
      <c r="E112" s="23"/>
      <c r="F112" s="17">
        <v>0</v>
      </c>
      <c r="G112" s="23"/>
      <c r="H112" s="76"/>
    </row>
    <row r="113" spans="1:8" hidden="1" x14ac:dyDescent="0.25">
      <c r="A113" s="32" t="s">
        <v>47</v>
      </c>
      <c r="B113" s="17">
        <v>0</v>
      </c>
      <c r="C113" s="76"/>
      <c r="D113" s="75" t="e">
        <v>#DIV/0!</v>
      </c>
      <c r="E113" s="23"/>
      <c r="F113" s="17">
        <v>0</v>
      </c>
      <c r="G113" s="23"/>
      <c r="H113" s="76"/>
    </row>
    <row r="114" spans="1:8" x14ac:dyDescent="0.25">
      <c r="A114" s="32" t="s">
        <v>16</v>
      </c>
      <c r="B114" s="17">
        <v>2525</v>
      </c>
      <c r="C114" s="83">
        <v>1366.3</v>
      </c>
      <c r="D114" s="75">
        <v>542.24163241338817</v>
      </c>
      <c r="E114" s="74">
        <f>F114*D114/1000</f>
        <v>1369.160121843805</v>
      </c>
      <c r="F114" s="17">
        <v>2525</v>
      </c>
      <c r="G114" s="23">
        <v>5322</v>
      </c>
      <c r="H114" s="83">
        <v>1366.3</v>
      </c>
    </row>
    <row r="115" spans="1:8" hidden="1" x14ac:dyDescent="0.25">
      <c r="A115" s="32" t="s">
        <v>55</v>
      </c>
      <c r="B115" s="17">
        <v>0</v>
      </c>
      <c r="C115" s="76"/>
      <c r="D115" s="75" t="e">
        <v>#DIV/0!</v>
      </c>
      <c r="E115" s="23"/>
      <c r="F115" s="17">
        <v>0</v>
      </c>
      <c r="G115" s="23"/>
      <c r="H115" s="76"/>
    </row>
    <row r="116" spans="1:8" hidden="1" x14ac:dyDescent="0.25">
      <c r="A116" s="32" t="s">
        <v>23</v>
      </c>
      <c r="B116" s="17">
        <v>0</v>
      </c>
      <c r="C116" s="76"/>
      <c r="D116" s="75" t="e">
        <v>#DIV/0!</v>
      </c>
      <c r="E116" s="23"/>
      <c r="F116" s="17">
        <v>0</v>
      </c>
      <c r="G116" s="23"/>
      <c r="H116" s="76"/>
    </row>
    <row r="117" spans="1:8" hidden="1" x14ac:dyDescent="0.25">
      <c r="A117" s="32" t="s">
        <v>39</v>
      </c>
      <c r="B117" s="17">
        <v>0</v>
      </c>
      <c r="C117" s="76"/>
      <c r="D117" s="75">
        <v>660.38338658146972</v>
      </c>
      <c r="E117" s="23"/>
      <c r="F117" s="17">
        <v>0</v>
      </c>
      <c r="G117" s="23"/>
      <c r="H117" s="76"/>
    </row>
    <row r="118" spans="1:8" hidden="1" x14ac:dyDescent="0.25">
      <c r="A118" s="32" t="s">
        <v>38</v>
      </c>
      <c r="B118" s="17">
        <v>0</v>
      </c>
      <c r="C118" s="76"/>
      <c r="D118" s="75" t="e">
        <v>#DIV/0!</v>
      </c>
      <c r="E118" s="23"/>
      <c r="F118" s="17">
        <v>0</v>
      </c>
      <c r="G118" s="23"/>
      <c r="H118" s="76"/>
    </row>
    <row r="119" spans="1:8" x14ac:dyDescent="0.25">
      <c r="A119" s="32" t="s">
        <v>37</v>
      </c>
      <c r="B119" s="17">
        <v>133</v>
      </c>
      <c r="C119" s="83">
        <v>78.8</v>
      </c>
      <c r="D119" s="75">
        <v>593.40463458110514</v>
      </c>
      <c r="E119" s="74">
        <f>F119*D119/1000</f>
        <v>78.922816399286987</v>
      </c>
      <c r="F119" s="17">
        <v>133</v>
      </c>
      <c r="G119" s="23">
        <v>280</v>
      </c>
      <c r="H119" s="83">
        <v>78.8</v>
      </c>
    </row>
    <row r="120" spans="1:8" hidden="1" x14ac:dyDescent="0.25">
      <c r="A120" s="32" t="s">
        <v>21</v>
      </c>
      <c r="B120" s="5">
        <v>0</v>
      </c>
      <c r="C120" s="26">
        <v>0</v>
      </c>
      <c r="D120" s="75" t="e">
        <v>#DIV/0!</v>
      </c>
      <c r="E120" s="23"/>
      <c r="F120" s="17">
        <v>0</v>
      </c>
      <c r="G120" s="23"/>
      <c r="H120" s="23"/>
    </row>
    <row r="121" spans="1:8" hidden="1" x14ac:dyDescent="0.25">
      <c r="A121" s="32" t="s">
        <v>57</v>
      </c>
      <c r="B121" s="5"/>
      <c r="C121" s="26"/>
      <c r="D121" s="75" t="e">
        <v>#DIV/0!</v>
      </c>
      <c r="E121" s="23"/>
      <c r="F121" s="17">
        <v>0</v>
      </c>
      <c r="G121" s="23"/>
      <c r="H121" s="23"/>
    </row>
    <row r="122" spans="1:8" hidden="1" x14ac:dyDescent="0.25">
      <c r="A122" s="32" t="s">
        <v>11</v>
      </c>
      <c r="B122" s="5"/>
      <c r="C122" s="26"/>
      <c r="D122" s="75">
        <v>514.81481481481478</v>
      </c>
      <c r="E122" s="23"/>
      <c r="F122" s="17">
        <v>0</v>
      </c>
      <c r="G122" s="23"/>
      <c r="H122" s="23"/>
    </row>
    <row r="123" spans="1:8" x14ac:dyDescent="0.25">
      <c r="A123" s="84" t="s">
        <v>36</v>
      </c>
      <c r="B123" s="6">
        <f>SUM(B93:B122)</f>
        <v>3209</v>
      </c>
      <c r="C123" s="21">
        <f t="shared" ref="C123" si="10">SUM(C93:C122)</f>
        <v>1832.2</v>
      </c>
      <c r="D123" s="75">
        <f t="shared" si="2"/>
        <v>570.956684325335</v>
      </c>
      <c r="E123" s="21">
        <v>1836.1257907025524</v>
      </c>
      <c r="F123" s="88">
        <v>3209</v>
      </c>
      <c r="G123" s="5">
        <v>6762</v>
      </c>
      <c r="H123" s="21">
        <v>1832.2</v>
      </c>
    </row>
    <row r="124" spans="1:8" x14ac:dyDescent="0.25">
      <c r="A124" s="94" t="s">
        <v>65</v>
      </c>
      <c r="B124" s="94"/>
      <c r="C124" s="94"/>
      <c r="D124" s="75"/>
      <c r="E124" s="23"/>
      <c r="F124" s="23"/>
      <c r="G124" s="23"/>
      <c r="H124" s="23"/>
    </row>
    <row r="125" spans="1:8" x14ac:dyDescent="0.25">
      <c r="A125" s="32" t="s">
        <v>27</v>
      </c>
      <c r="B125" s="17">
        <v>509</v>
      </c>
      <c r="C125" s="17">
        <v>872.1</v>
      </c>
      <c r="D125" s="75">
        <v>1719.1666666666667</v>
      </c>
      <c r="E125" s="76">
        <f>F125*D125/1000</f>
        <v>875.05583333333334</v>
      </c>
      <c r="F125" s="17">
        <v>509</v>
      </c>
      <c r="G125" s="23">
        <v>1129</v>
      </c>
      <c r="H125" s="17">
        <v>872.1</v>
      </c>
    </row>
    <row r="126" spans="1:8" hidden="1" x14ac:dyDescent="0.25">
      <c r="A126" s="32" t="s">
        <v>14</v>
      </c>
      <c r="B126" s="23"/>
      <c r="C126" s="23"/>
      <c r="D126" s="75" t="e">
        <v>#DIV/0!</v>
      </c>
      <c r="E126" s="23"/>
      <c r="F126" s="23"/>
      <c r="G126" s="23"/>
      <c r="H126" s="23"/>
    </row>
    <row r="127" spans="1:8" hidden="1" x14ac:dyDescent="0.25">
      <c r="A127" s="32" t="s">
        <v>9</v>
      </c>
      <c r="B127" s="23"/>
      <c r="C127" s="23"/>
      <c r="D127" s="75" t="e">
        <v>#DIV/0!</v>
      </c>
      <c r="E127" s="23"/>
      <c r="F127" s="23"/>
      <c r="G127" s="23"/>
      <c r="H127" s="23"/>
    </row>
    <row r="128" spans="1:8" hidden="1" x14ac:dyDescent="0.25">
      <c r="A128" s="32" t="s">
        <v>13</v>
      </c>
      <c r="B128" s="23"/>
      <c r="C128" s="23"/>
      <c r="D128" s="75" t="e">
        <v>#DIV/0!</v>
      </c>
      <c r="E128" s="23"/>
      <c r="F128" s="23"/>
      <c r="G128" s="23"/>
      <c r="H128" s="23"/>
    </row>
    <row r="129" spans="1:8" hidden="1" x14ac:dyDescent="0.25">
      <c r="A129" s="32" t="s">
        <v>56</v>
      </c>
      <c r="B129" s="23"/>
      <c r="C129" s="23"/>
      <c r="D129" s="75" t="e">
        <v>#DIV/0!</v>
      </c>
      <c r="E129" s="23"/>
      <c r="F129" s="23"/>
      <c r="G129" s="23"/>
      <c r="H129" s="23"/>
    </row>
    <row r="130" spans="1:8" x14ac:dyDescent="0.25">
      <c r="A130" s="32" t="s">
        <v>41</v>
      </c>
      <c r="B130" s="17">
        <v>368</v>
      </c>
      <c r="C130" s="17">
        <v>431.3</v>
      </c>
      <c r="D130" s="75">
        <v>1176.0736196319019</v>
      </c>
      <c r="E130" s="76">
        <f>F130*D130/1000</f>
        <v>432.79509202453988</v>
      </c>
      <c r="F130" s="17">
        <v>368</v>
      </c>
      <c r="G130" s="23">
        <v>815</v>
      </c>
      <c r="H130" s="17">
        <v>431.3</v>
      </c>
    </row>
    <row r="131" spans="1:8" hidden="1" x14ac:dyDescent="0.25">
      <c r="A131" s="32" t="s">
        <v>32</v>
      </c>
      <c r="B131" s="23"/>
      <c r="C131" s="23"/>
      <c r="D131" s="75"/>
      <c r="E131" s="23"/>
      <c r="F131" s="23"/>
      <c r="G131" s="23"/>
      <c r="H131" s="23"/>
    </row>
    <row r="132" spans="1:8" hidden="1" x14ac:dyDescent="0.25">
      <c r="A132" s="32" t="s">
        <v>7</v>
      </c>
      <c r="B132" s="23"/>
      <c r="C132" s="23"/>
      <c r="D132" s="75" t="e">
        <v>#DIV/0!</v>
      </c>
      <c r="E132" s="23"/>
      <c r="F132" s="23"/>
      <c r="G132" s="23"/>
      <c r="H132" s="23"/>
    </row>
    <row r="133" spans="1:8" hidden="1" x14ac:dyDescent="0.25">
      <c r="A133" s="32" t="s">
        <v>24</v>
      </c>
      <c r="B133" s="23"/>
      <c r="C133" s="23"/>
      <c r="D133" s="75" t="e">
        <v>#DIV/0!</v>
      </c>
      <c r="E133" s="23"/>
      <c r="F133" s="23"/>
      <c r="G133" s="23"/>
      <c r="H133" s="23"/>
    </row>
    <row r="134" spans="1:8" hidden="1" x14ac:dyDescent="0.25">
      <c r="A134" s="32" t="s">
        <v>35</v>
      </c>
      <c r="B134" s="23"/>
      <c r="C134" s="23"/>
      <c r="D134" s="75" t="e">
        <v>#DIV/0!</v>
      </c>
      <c r="E134" s="23"/>
      <c r="F134" s="23"/>
      <c r="G134" s="23"/>
      <c r="H134" s="23"/>
    </row>
    <row r="135" spans="1:8" x14ac:dyDescent="0.25">
      <c r="A135" s="32" t="s">
        <v>30</v>
      </c>
      <c r="B135" s="17">
        <v>229</v>
      </c>
      <c r="C135" s="17">
        <v>258.39999999999998</v>
      </c>
      <c r="D135" s="75">
        <v>1132.0630749014456</v>
      </c>
      <c r="E135" s="76">
        <f>F135*D135/1000</f>
        <v>259.24244415243106</v>
      </c>
      <c r="F135" s="17">
        <v>229</v>
      </c>
      <c r="G135" s="23">
        <v>507</v>
      </c>
      <c r="H135" s="17">
        <v>258.39999999999998</v>
      </c>
    </row>
    <row r="136" spans="1:8" ht="13.5" hidden="1" customHeight="1" x14ac:dyDescent="0.25">
      <c r="A136" s="32" t="s">
        <v>20</v>
      </c>
      <c r="B136" s="23"/>
      <c r="C136" s="23"/>
      <c r="D136" s="75" t="e">
        <v>#DIV/0!</v>
      </c>
      <c r="E136" s="23"/>
      <c r="F136" s="23"/>
      <c r="G136" s="23"/>
      <c r="H136" s="23"/>
    </row>
    <row r="137" spans="1:8" hidden="1" x14ac:dyDescent="0.25">
      <c r="A137" s="32" t="s">
        <v>17</v>
      </c>
      <c r="B137" s="23"/>
      <c r="C137" s="23"/>
      <c r="D137" s="75" t="e">
        <v>#DIV/0!</v>
      </c>
      <c r="E137" s="23"/>
      <c r="F137" s="23"/>
      <c r="G137" s="23"/>
      <c r="H137" s="23"/>
    </row>
    <row r="138" spans="1:8" hidden="1" x14ac:dyDescent="0.25">
      <c r="A138" s="32" t="s">
        <v>12</v>
      </c>
      <c r="B138" s="23"/>
      <c r="C138" s="23"/>
      <c r="D138" s="75" t="e">
        <v>#DIV/0!</v>
      </c>
      <c r="E138" s="23"/>
      <c r="F138" s="23"/>
      <c r="G138" s="23"/>
      <c r="H138" s="23"/>
    </row>
    <row r="139" spans="1:8" x14ac:dyDescent="0.25">
      <c r="A139" s="32" t="s">
        <v>40</v>
      </c>
      <c r="B139" s="17">
        <v>0</v>
      </c>
      <c r="C139" s="17">
        <v>0.1</v>
      </c>
      <c r="D139" s="75">
        <v>1000</v>
      </c>
      <c r="E139" s="76">
        <f>F139*D139/1000</f>
        <v>0</v>
      </c>
      <c r="F139" s="17">
        <v>0</v>
      </c>
      <c r="G139" s="23">
        <v>1</v>
      </c>
      <c r="H139" s="17">
        <v>0.1</v>
      </c>
    </row>
    <row r="140" spans="1:8" x14ac:dyDescent="0.25">
      <c r="A140" s="32" t="s">
        <v>28</v>
      </c>
      <c r="B140" s="17">
        <v>452</v>
      </c>
      <c r="C140" s="17">
        <v>501.9</v>
      </c>
      <c r="D140" s="75">
        <v>1114.2857142857142</v>
      </c>
      <c r="E140" s="76">
        <f>F140*D140/1000</f>
        <v>503.65714285714284</v>
      </c>
      <c r="F140" s="17">
        <v>452</v>
      </c>
      <c r="G140" s="23">
        <v>1003</v>
      </c>
      <c r="H140" s="17">
        <v>501.9</v>
      </c>
    </row>
    <row r="141" spans="1:8" x14ac:dyDescent="0.25">
      <c r="A141" s="32" t="s">
        <v>29</v>
      </c>
      <c r="B141" s="17">
        <v>257</v>
      </c>
      <c r="C141" s="17">
        <v>225.7</v>
      </c>
      <c r="D141" s="75">
        <v>881.07791446983003</v>
      </c>
      <c r="E141" s="76">
        <f>F141*D141/1000</f>
        <v>226.43702401874631</v>
      </c>
      <c r="F141" s="17">
        <v>257</v>
      </c>
      <c r="G141" s="23">
        <v>569</v>
      </c>
      <c r="H141" s="17">
        <v>225.7</v>
      </c>
    </row>
    <row r="142" spans="1:8" x14ac:dyDescent="0.25">
      <c r="A142" s="32" t="s">
        <v>15</v>
      </c>
      <c r="B142" s="17">
        <v>1099</v>
      </c>
      <c r="C142" s="17">
        <v>1518.7</v>
      </c>
      <c r="D142" s="75">
        <v>1386.6314863676341</v>
      </c>
      <c r="E142" s="76">
        <f>F142*D142/1000</f>
        <v>1523.9080035180298</v>
      </c>
      <c r="F142" s="17">
        <v>1099</v>
      </c>
      <c r="G142" s="23">
        <v>2436</v>
      </c>
      <c r="H142" s="17">
        <v>1518.7</v>
      </c>
    </row>
    <row r="143" spans="1:8" hidden="1" x14ac:dyDescent="0.25">
      <c r="A143" s="32" t="s">
        <v>10</v>
      </c>
      <c r="B143" s="23"/>
      <c r="C143" s="23"/>
      <c r="D143" s="75" t="e">
        <v>#DIV/0!</v>
      </c>
      <c r="E143" s="23"/>
      <c r="F143" s="23"/>
      <c r="G143" s="23"/>
      <c r="H143" s="23"/>
    </row>
    <row r="144" spans="1:8" hidden="1" x14ac:dyDescent="0.25">
      <c r="A144" s="32" t="s">
        <v>8</v>
      </c>
      <c r="B144" s="23"/>
      <c r="C144" s="23"/>
      <c r="D144" s="75" t="e">
        <v>#DIV/0!</v>
      </c>
      <c r="E144" s="23"/>
      <c r="F144" s="23"/>
      <c r="G144" s="23"/>
      <c r="H144" s="23"/>
    </row>
    <row r="145" spans="1:8" hidden="1" x14ac:dyDescent="0.25">
      <c r="A145" s="32" t="s">
        <v>47</v>
      </c>
      <c r="B145" s="23"/>
      <c r="C145" s="23"/>
      <c r="D145" s="75" t="e">
        <v>#DIV/0!</v>
      </c>
      <c r="E145" s="23"/>
      <c r="F145" s="23"/>
      <c r="G145" s="23"/>
      <c r="H145" s="23"/>
    </row>
    <row r="146" spans="1:8" x14ac:dyDescent="0.25">
      <c r="A146" s="32" t="s">
        <v>16</v>
      </c>
      <c r="B146" s="17">
        <v>1388</v>
      </c>
      <c r="C146" s="17">
        <v>1837.5</v>
      </c>
      <c r="D146" s="75">
        <v>1328.4245271042275</v>
      </c>
      <c r="E146" s="76">
        <f>F146*D146/1000</f>
        <v>1843.8532436206679</v>
      </c>
      <c r="F146" s="17">
        <v>1388</v>
      </c>
      <c r="G146" s="23">
        <v>3077</v>
      </c>
      <c r="H146" s="17">
        <v>1837.5</v>
      </c>
    </row>
    <row r="147" spans="1:8" hidden="1" x14ac:dyDescent="0.25">
      <c r="A147" s="32" t="s">
        <v>55</v>
      </c>
      <c r="B147" s="23"/>
      <c r="C147" s="23"/>
      <c r="D147" s="75" t="e">
        <v>#DIV/0!</v>
      </c>
      <c r="E147" s="23"/>
      <c r="F147" s="23"/>
      <c r="G147" s="23"/>
      <c r="H147" s="23"/>
    </row>
    <row r="148" spans="1:8" hidden="1" x14ac:dyDescent="0.25">
      <c r="A148" s="32" t="s">
        <v>23</v>
      </c>
      <c r="B148" s="23"/>
      <c r="C148" s="23"/>
      <c r="D148" s="75" t="e">
        <v>#DIV/0!</v>
      </c>
      <c r="E148" s="23"/>
      <c r="F148" s="23"/>
      <c r="G148" s="23"/>
      <c r="H148" s="23"/>
    </row>
    <row r="149" spans="1:8" hidden="1" x14ac:dyDescent="0.25">
      <c r="A149" s="32" t="s">
        <v>39</v>
      </c>
      <c r="B149" s="23"/>
      <c r="C149" s="23"/>
      <c r="D149" s="75"/>
      <c r="E149" s="23"/>
      <c r="F149" s="23"/>
      <c r="G149" s="23"/>
      <c r="H149" s="23"/>
    </row>
    <row r="150" spans="1:8" hidden="1" x14ac:dyDescent="0.25">
      <c r="A150" s="32" t="s">
        <v>38</v>
      </c>
      <c r="B150" s="23"/>
      <c r="C150" s="23"/>
      <c r="D150" s="75" t="e">
        <v>#DIV/0!</v>
      </c>
      <c r="E150" s="23"/>
      <c r="F150" s="23"/>
      <c r="G150" s="23"/>
      <c r="H150" s="23"/>
    </row>
    <row r="151" spans="1:8" x14ac:dyDescent="0.25">
      <c r="A151" s="32" t="s">
        <v>37</v>
      </c>
      <c r="B151" s="17">
        <v>360</v>
      </c>
      <c r="C151" s="17">
        <v>375.2</v>
      </c>
      <c r="D151" s="75">
        <v>1045.8254865034526</v>
      </c>
      <c r="E151" s="76">
        <f>F151*D151/1000</f>
        <v>376.49717514124291</v>
      </c>
      <c r="F151" s="17">
        <v>360</v>
      </c>
      <c r="G151" s="23">
        <v>797</v>
      </c>
      <c r="H151" s="17">
        <v>375.2</v>
      </c>
    </row>
    <row r="152" spans="1:8" hidden="1" x14ac:dyDescent="0.25">
      <c r="A152" s="32" t="s">
        <v>21</v>
      </c>
      <c r="B152" s="23"/>
      <c r="C152" s="23"/>
      <c r="D152" s="75" t="e">
        <v>#DIV/0!</v>
      </c>
      <c r="E152" s="23"/>
      <c r="F152" s="23"/>
      <c r="G152" s="23"/>
      <c r="H152" s="23"/>
    </row>
    <row r="153" spans="1:8" x14ac:dyDescent="0.25">
      <c r="A153" s="32" t="s">
        <v>57</v>
      </c>
      <c r="B153" s="17">
        <v>3633</v>
      </c>
      <c r="C153" s="17">
        <v>2913.5</v>
      </c>
      <c r="D153" s="75">
        <v>804.75386482351075</v>
      </c>
      <c r="E153" s="76">
        <f>F153*D153/1000</f>
        <v>2923.6707909038146</v>
      </c>
      <c r="F153" s="17">
        <v>3633</v>
      </c>
      <c r="G153" s="23">
        <v>8055</v>
      </c>
      <c r="H153" s="17">
        <v>2913.5</v>
      </c>
    </row>
    <row r="154" spans="1:8" hidden="1" x14ac:dyDescent="0.25">
      <c r="A154" s="32" t="s">
        <v>11</v>
      </c>
      <c r="B154" s="5"/>
      <c r="C154" s="26"/>
      <c r="D154" s="75"/>
      <c r="E154" s="23"/>
      <c r="F154" s="23"/>
      <c r="G154" s="23"/>
      <c r="H154" s="23"/>
    </row>
    <row r="155" spans="1:8" hidden="1" x14ac:dyDescent="0.25">
      <c r="A155" s="33" t="s">
        <v>58</v>
      </c>
      <c r="B155" s="5"/>
      <c r="C155" s="26"/>
      <c r="D155" s="75"/>
      <c r="E155" s="23"/>
      <c r="F155" s="23"/>
      <c r="G155" s="23"/>
      <c r="H155" s="23"/>
    </row>
    <row r="156" spans="1:8" hidden="1" x14ac:dyDescent="0.25">
      <c r="A156" s="33" t="s">
        <v>59</v>
      </c>
      <c r="B156" s="5"/>
      <c r="C156" s="26"/>
      <c r="D156" s="75"/>
      <c r="E156" s="23"/>
      <c r="F156" s="23"/>
      <c r="G156" s="23"/>
      <c r="H156" s="23"/>
    </row>
    <row r="157" spans="1:8" hidden="1" x14ac:dyDescent="0.25">
      <c r="A157" s="33" t="s">
        <v>42</v>
      </c>
      <c r="B157" s="5"/>
      <c r="C157" s="26"/>
      <c r="D157" s="75"/>
      <c r="E157" s="23"/>
      <c r="F157" s="23"/>
      <c r="G157" s="23"/>
      <c r="H157" s="23"/>
    </row>
    <row r="158" spans="1:8" hidden="1" x14ac:dyDescent="0.25">
      <c r="A158" s="33" t="s">
        <v>44</v>
      </c>
      <c r="B158" s="5"/>
      <c r="C158" s="26"/>
      <c r="D158" s="75"/>
      <c r="E158" s="23"/>
      <c r="F158" s="23"/>
      <c r="G158" s="23"/>
      <c r="H158" s="23"/>
    </row>
    <row r="159" spans="1:8" hidden="1" x14ac:dyDescent="0.25">
      <c r="A159" s="33" t="s">
        <v>43</v>
      </c>
      <c r="B159" s="5">
        <v>0</v>
      </c>
      <c r="C159" s="26"/>
      <c r="D159" s="75" t="e">
        <f t="shared" ref="D159:D199" si="11">C159/B159*1000</f>
        <v>#DIV/0!</v>
      </c>
      <c r="E159" s="23"/>
      <c r="F159" s="23"/>
      <c r="G159" s="23"/>
      <c r="H159" s="23"/>
    </row>
    <row r="160" spans="1:8" hidden="1" x14ac:dyDescent="0.25">
      <c r="A160" s="33" t="s">
        <v>60</v>
      </c>
      <c r="B160" s="5">
        <v>0</v>
      </c>
      <c r="C160" s="26"/>
      <c r="D160" s="75" t="e">
        <f t="shared" si="11"/>
        <v>#DIV/0!</v>
      </c>
      <c r="E160" s="23"/>
      <c r="F160" s="23"/>
      <c r="G160" s="23"/>
      <c r="H160" s="23"/>
    </row>
    <row r="161" spans="1:8" hidden="1" x14ac:dyDescent="0.25">
      <c r="A161" s="35" t="s">
        <v>88</v>
      </c>
      <c r="B161" s="5"/>
      <c r="C161" s="26"/>
      <c r="D161" s="75" t="e">
        <f t="shared" si="11"/>
        <v>#DIV/0!</v>
      </c>
      <c r="E161" s="23"/>
      <c r="F161" s="23"/>
      <c r="G161" s="23"/>
      <c r="H161" s="23"/>
    </row>
    <row r="162" spans="1:8" hidden="1" x14ac:dyDescent="0.25">
      <c r="A162" s="33" t="s">
        <v>61</v>
      </c>
      <c r="B162" s="5">
        <v>0</v>
      </c>
      <c r="C162" s="26"/>
      <c r="D162" s="75" t="e">
        <f t="shared" si="11"/>
        <v>#DIV/0!</v>
      </c>
      <c r="E162" s="23"/>
      <c r="F162" s="23"/>
      <c r="G162" s="23"/>
      <c r="H162" s="23"/>
    </row>
    <row r="163" spans="1:8" hidden="1" x14ac:dyDescent="0.25">
      <c r="A163" s="84" t="s">
        <v>45</v>
      </c>
      <c r="B163" s="6">
        <f>SUM(B125:B154)</f>
        <v>8295</v>
      </c>
      <c r="C163" s="21">
        <f t="shared" ref="C163:E163" si="12">SUM(C125:C154)</f>
        <v>8934.4</v>
      </c>
      <c r="D163" s="75">
        <f t="shared" si="11"/>
        <v>1077.08257986739</v>
      </c>
      <c r="E163" s="21">
        <f t="shared" si="12"/>
        <v>8965.1167495699483</v>
      </c>
      <c r="F163" s="88">
        <v>8295</v>
      </c>
      <c r="G163" s="5">
        <f>SUM(G125:G154)</f>
        <v>18389</v>
      </c>
      <c r="H163" s="26">
        <f t="shared" ref="H163" si="13">SUM(H125:H154)</f>
        <v>8934.4</v>
      </c>
    </row>
    <row r="164" spans="1:8" ht="19.5" hidden="1" customHeight="1" x14ac:dyDescent="0.25">
      <c r="A164" s="86" t="s">
        <v>46</v>
      </c>
      <c r="B164" s="19">
        <f>SUM(B155:B162)</f>
        <v>0</v>
      </c>
      <c r="C164" s="87"/>
      <c r="D164" s="75" t="e">
        <f t="shared" si="11"/>
        <v>#DIV/0!</v>
      </c>
      <c r="E164" s="87">
        <f t="shared" ref="E164" si="14">SUM(E155:E162)</f>
        <v>0</v>
      </c>
      <c r="F164" s="23"/>
      <c r="G164" s="19">
        <f>SUM(G155:G162)</f>
        <v>0</v>
      </c>
      <c r="H164" s="87">
        <f t="shared" ref="H164" si="15">SUM(H155:H162)</f>
        <v>0</v>
      </c>
    </row>
    <row r="165" spans="1:8" x14ac:dyDescent="0.25">
      <c r="A165" s="84" t="s">
        <v>36</v>
      </c>
      <c r="B165" s="6">
        <f>B163+B164</f>
        <v>8295</v>
      </c>
      <c r="C165" s="21">
        <f t="shared" ref="C165" si="16">C163+C164</f>
        <v>8934.4</v>
      </c>
      <c r="D165" s="75">
        <f t="shared" si="11"/>
        <v>1077.08257986739</v>
      </c>
      <c r="E165" s="21">
        <v>8965.1167495699483</v>
      </c>
      <c r="F165" s="6">
        <v>8295</v>
      </c>
      <c r="G165" s="6">
        <v>18389</v>
      </c>
      <c r="H165" s="21">
        <v>8934.4</v>
      </c>
    </row>
    <row r="166" spans="1:8" x14ac:dyDescent="0.25">
      <c r="A166" s="94" t="s">
        <v>68</v>
      </c>
      <c r="B166" s="94"/>
      <c r="C166" s="94"/>
      <c r="D166" s="75"/>
      <c r="E166" s="23"/>
      <c r="F166" s="23"/>
      <c r="G166" s="23"/>
      <c r="H166" s="23"/>
    </row>
    <row r="167" spans="1:8" hidden="1" x14ac:dyDescent="0.25">
      <c r="A167" s="32" t="s">
        <v>7</v>
      </c>
      <c r="B167" s="27">
        <v>0</v>
      </c>
      <c r="C167" s="28">
        <v>0</v>
      </c>
      <c r="D167" s="75" t="e">
        <f t="shared" si="11"/>
        <v>#DIV/0!</v>
      </c>
      <c r="E167" s="23"/>
      <c r="F167" s="23"/>
      <c r="G167" s="23"/>
      <c r="H167" s="23"/>
    </row>
    <row r="168" spans="1:8" hidden="1" x14ac:dyDescent="0.25">
      <c r="A168" s="32" t="s">
        <v>8</v>
      </c>
      <c r="B168" s="27">
        <v>0</v>
      </c>
      <c r="C168" s="28">
        <v>0</v>
      </c>
      <c r="D168" s="75" t="e">
        <f t="shared" si="11"/>
        <v>#DIV/0!</v>
      </c>
      <c r="E168" s="23"/>
      <c r="F168" s="23"/>
      <c r="G168" s="23"/>
      <c r="H168" s="23"/>
    </row>
    <row r="169" spans="1:8" hidden="1" x14ac:dyDescent="0.25">
      <c r="A169" s="32" t="s">
        <v>9</v>
      </c>
      <c r="B169" s="27">
        <v>0</v>
      </c>
      <c r="C169" s="28">
        <v>0</v>
      </c>
      <c r="D169" s="75" t="e">
        <f t="shared" si="11"/>
        <v>#DIV/0!</v>
      </c>
      <c r="E169" s="23"/>
      <c r="F169" s="23"/>
      <c r="G169" s="23"/>
      <c r="H169" s="23"/>
    </row>
    <row r="170" spans="1:8" hidden="1" x14ac:dyDescent="0.25">
      <c r="A170" s="32" t="s">
        <v>10</v>
      </c>
      <c r="B170" s="27">
        <v>0</v>
      </c>
      <c r="C170" s="28">
        <v>0</v>
      </c>
      <c r="D170" s="75" t="e">
        <f t="shared" si="11"/>
        <v>#DIV/0!</v>
      </c>
      <c r="E170" s="23"/>
      <c r="F170" s="23"/>
      <c r="G170" s="23"/>
      <c r="H170" s="23"/>
    </row>
    <row r="171" spans="1:8" hidden="1" x14ac:dyDescent="0.25">
      <c r="A171" s="32" t="s">
        <v>11</v>
      </c>
      <c r="B171" s="27">
        <v>0</v>
      </c>
      <c r="C171" s="28">
        <v>0</v>
      </c>
      <c r="D171" s="75" t="e">
        <f t="shared" si="11"/>
        <v>#DIV/0!</v>
      </c>
      <c r="E171" s="23"/>
      <c r="F171" s="23"/>
      <c r="G171" s="23"/>
      <c r="H171" s="23"/>
    </row>
    <row r="172" spans="1:8" hidden="1" x14ac:dyDescent="0.25">
      <c r="A172" s="32" t="s">
        <v>12</v>
      </c>
      <c r="B172" s="27">
        <v>0</v>
      </c>
      <c r="C172" s="28">
        <v>0</v>
      </c>
      <c r="D172" s="75" t="e">
        <f t="shared" si="11"/>
        <v>#DIV/0!</v>
      </c>
      <c r="E172" s="23"/>
      <c r="F172" s="23"/>
      <c r="G172" s="23"/>
      <c r="H172" s="23"/>
    </row>
    <row r="173" spans="1:8" hidden="1" x14ac:dyDescent="0.25">
      <c r="A173" s="32" t="s">
        <v>13</v>
      </c>
      <c r="B173" s="27">
        <v>0</v>
      </c>
      <c r="C173" s="28">
        <v>0</v>
      </c>
      <c r="D173" s="75" t="e">
        <f t="shared" si="11"/>
        <v>#DIV/0!</v>
      </c>
      <c r="E173" s="23"/>
      <c r="F173" s="23"/>
      <c r="G173" s="23"/>
      <c r="H173" s="23"/>
    </row>
    <row r="174" spans="1:8" hidden="1" x14ac:dyDescent="0.25">
      <c r="A174" s="32" t="s">
        <v>14</v>
      </c>
      <c r="B174" s="27">
        <v>0</v>
      </c>
      <c r="C174" s="28">
        <v>0</v>
      </c>
      <c r="D174" s="75" t="e">
        <f t="shared" si="11"/>
        <v>#DIV/0!</v>
      </c>
      <c r="E174" s="23"/>
      <c r="F174" s="23"/>
      <c r="G174" s="23"/>
      <c r="H174" s="23"/>
    </row>
    <row r="175" spans="1:8" x14ac:dyDescent="0.25">
      <c r="A175" s="32" t="s">
        <v>15</v>
      </c>
      <c r="B175" s="82">
        <v>15</v>
      </c>
      <c r="C175" s="83">
        <v>148.46572847682117</v>
      </c>
      <c r="D175" s="75">
        <v>10479.933774834437</v>
      </c>
      <c r="E175" s="74">
        <f>E176</f>
        <v>9897.7152317880791</v>
      </c>
      <c r="F175" s="82">
        <v>15</v>
      </c>
      <c r="G175" s="23">
        <v>30</v>
      </c>
      <c r="H175" s="83">
        <v>148.46572847682117</v>
      </c>
    </row>
    <row r="176" spans="1:8" x14ac:dyDescent="0.25">
      <c r="A176" s="32" t="s">
        <v>16</v>
      </c>
      <c r="B176" s="82">
        <v>236</v>
      </c>
      <c r="C176" s="83">
        <v>2340.8096523178806</v>
      </c>
      <c r="D176" s="75">
        <v>10479.933774834437</v>
      </c>
      <c r="E176" s="74">
        <f>D176/0.9*0.85</f>
        <v>9897.7152317880791</v>
      </c>
      <c r="F176" s="82">
        <v>236</v>
      </c>
      <c r="G176" s="23">
        <v>473</v>
      </c>
      <c r="H176" s="83">
        <v>2340.8096523178806</v>
      </c>
    </row>
    <row r="177" spans="1:8" hidden="1" x14ac:dyDescent="0.25">
      <c r="A177" s="32" t="s">
        <v>17</v>
      </c>
      <c r="B177" s="82">
        <v>0</v>
      </c>
      <c r="C177" s="17"/>
      <c r="D177" s="75" t="e">
        <v>#DIV/0!</v>
      </c>
      <c r="E177" s="74" t="e">
        <f t="shared" ref="E177:E199" si="17">D177/0.9*0.85</f>
        <v>#DIV/0!</v>
      </c>
      <c r="F177" s="82">
        <v>0</v>
      </c>
      <c r="G177" s="23"/>
      <c r="H177" s="17"/>
    </row>
    <row r="178" spans="1:8" ht="30" hidden="1" x14ac:dyDescent="0.25">
      <c r="A178" s="32" t="s">
        <v>18</v>
      </c>
      <c r="B178" s="82">
        <v>0</v>
      </c>
      <c r="C178" s="17"/>
      <c r="D178" s="75" t="e">
        <v>#DIV/0!</v>
      </c>
      <c r="E178" s="74" t="e">
        <f t="shared" si="17"/>
        <v>#DIV/0!</v>
      </c>
      <c r="F178" s="82">
        <v>0</v>
      </c>
      <c r="G178" s="23"/>
      <c r="H178" s="17"/>
    </row>
    <row r="179" spans="1:8" hidden="1" x14ac:dyDescent="0.25">
      <c r="A179" s="32" t="s">
        <v>19</v>
      </c>
      <c r="B179" s="82">
        <v>0</v>
      </c>
      <c r="C179" s="17"/>
      <c r="D179" s="75" t="e">
        <v>#DIV/0!</v>
      </c>
      <c r="E179" s="74" t="e">
        <f t="shared" si="17"/>
        <v>#DIV/0!</v>
      </c>
      <c r="F179" s="82">
        <v>0</v>
      </c>
      <c r="G179" s="23"/>
      <c r="H179" s="17"/>
    </row>
    <row r="180" spans="1:8" hidden="1" x14ac:dyDescent="0.25">
      <c r="A180" s="32" t="s">
        <v>69</v>
      </c>
      <c r="B180" s="82">
        <v>0</v>
      </c>
      <c r="C180" s="17"/>
      <c r="D180" s="75" t="e">
        <v>#DIV/0!</v>
      </c>
      <c r="E180" s="74" t="e">
        <f t="shared" si="17"/>
        <v>#DIV/0!</v>
      </c>
      <c r="F180" s="82">
        <v>0</v>
      </c>
      <c r="G180" s="23"/>
      <c r="H180" s="17"/>
    </row>
    <row r="181" spans="1:8" hidden="1" x14ac:dyDescent="0.25">
      <c r="A181" s="32" t="s">
        <v>20</v>
      </c>
      <c r="B181" s="82">
        <v>0</v>
      </c>
      <c r="C181" s="17"/>
      <c r="D181" s="75" t="e">
        <v>#DIV/0!</v>
      </c>
      <c r="E181" s="74" t="e">
        <f t="shared" si="17"/>
        <v>#DIV/0!</v>
      </c>
      <c r="F181" s="82">
        <v>0</v>
      </c>
      <c r="G181" s="23"/>
      <c r="H181" s="17"/>
    </row>
    <row r="182" spans="1:8" hidden="1" x14ac:dyDescent="0.25">
      <c r="A182" s="32" t="s">
        <v>21</v>
      </c>
      <c r="B182" s="82">
        <v>0</v>
      </c>
      <c r="C182" s="17"/>
      <c r="D182" s="75" t="e">
        <v>#DIV/0!</v>
      </c>
      <c r="E182" s="74" t="e">
        <f t="shared" si="17"/>
        <v>#DIV/0!</v>
      </c>
      <c r="F182" s="82">
        <v>0</v>
      </c>
      <c r="G182" s="23"/>
      <c r="H182" s="17"/>
    </row>
    <row r="183" spans="1:8" hidden="1" x14ac:dyDescent="0.25">
      <c r="A183" s="32" t="s">
        <v>22</v>
      </c>
      <c r="B183" s="82">
        <v>0</v>
      </c>
      <c r="C183" s="17"/>
      <c r="D183" s="75" t="e">
        <v>#DIV/0!</v>
      </c>
      <c r="E183" s="74" t="e">
        <f t="shared" si="17"/>
        <v>#DIV/0!</v>
      </c>
      <c r="F183" s="82">
        <v>0</v>
      </c>
      <c r="G183" s="23"/>
      <c r="H183" s="17"/>
    </row>
    <row r="184" spans="1:8" hidden="1" x14ac:dyDescent="0.25">
      <c r="A184" s="32" t="s">
        <v>23</v>
      </c>
      <c r="B184" s="82">
        <v>0</v>
      </c>
      <c r="C184" s="17"/>
      <c r="D184" s="75" t="e">
        <v>#DIV/0!</v>
      </c>
      <c r="E184" s="74" t="e">
        <f t="shared" si="17"/>
        <v>#DIV/0!</v>
      </c>
      <c r="F184" s="82">
        <v>0</v>
      </c>
      <c r="G184" s="23"/>
      <c r="H184" s="17"/>
    </row>
    <row r="185" spans="1:8" hidden="1" x14ac:dyDescent="0.25">
      <c r="A185" s="32" t="s">
        <v>24</v>
      </c>
      <c r="B185" s="82">
        <v>0</v>
      </c>
      <c r="C185" s="17"/>
      <c r="D185" s="75" t="e">
        <v>#DIV/0!</v>
      </c>
      <c r="E185" s="74" t="e">
        <f t="shared" si="17"/>
        <v>#DIV/0!</v>
      </c>
      <c r="F185" s="82">
        <v>0</v>
      </c>
      <c r="G185" s="23"/>
      <c r="H185" s="17"/>
    </row>
    <row r="186" spans="1:8" ht="30" hidden="1" x14ac:dyDescent="0.25">
      <c r="A186" s="32" t="s">
        <v>25</v>
      </c>
      <c r="B186" s="82">
        <v>0</v>
      </c>
      <c r="C186" s="17"/>
      <c r="D186" s="75" t="e">
        <v>#DIV/0!</v>
      </c>
      <c r="E186" s="74" t="e">
        <f t="shared" si="17"/>
        <v>#DIV/0!</v>
      </c>
      <c r="F186" s="82">
        <v>0</v>
      </c>
      <c r="G186" s="23"/>
      <c r="H186" s="17"/>
    </row>
    <row r="187" spans="1:8" ht="30" hidden="1" x14ac:dyDescent="0.25">
      <c r="A187" s="32" t="s">
        <v>51</v>
      </c>
      <c r="B187" s="82">
        <v>0</v>
      </c>
      <c r="C187" s="17"/>
      <c r="D187" s="75" t="e">
        <v>#DIV/0!</v>
      </c>
      <c r="E187" s="74" t="e">
        <f t="shared" si="17"/>
        <v>#DIV/0!</v>
      </c>
      <c r="F187" s="82">
        <v>0</v>
      </c>
      <c r="G187" s="23"/>
      <c r="H187" s="17"/>
    </row>
    <row r="188" spans="1:8" ht="30" x14ac:dyDescent="0.25">
      <c r="A188" s="32" t="s">
        <v>70</v>
      </c>
      <c r="B188" s="82">
        <v>67</v>
      </c>
      <c r="C188" s="83">
        <v>754.73436111111118</v>
      </c>
      <c r="D188" s="75">
        <v>12017.000000000002</v>
      </c>
      <c r="E188" s="74">
        <f t="shared" si="17"/>
        <v>11349.388888888891</v>
      </c>
      <c r="F188" s="82">
        <v>67</v>
      </c>
      <c r="G188" s="23">
        <v>133</v>
      </c>
      <c r="H188" s="83">
        <v>754.73436111111118</v>
      </c>
    </row>
    <row r="189" spans="1:8" hidden="1" x14ac:dyDescent="0.25">
      <c r="A189" s="32" t="s">
        <v>26</v>
      </c>
      <c r="B189" s="82">
        <v>0</v>
      </c>
      <c r="C189" s="17"/>
      <c r="D189" s="75" t="e">
        <v>#DIV/0!</v>
      </c>
      <c r="E189" s="74" t="e">
        <f t="shared" si="17"/>
        <v>#DIV/0!</v>
      </c>
      <c r="F189" s="82">
        <v>0</v>
      </c>
      <c r="G189" s="23"/>
      <c r="H189" s="17"/>
    </row>
    <row r="190" spans="1:8" x14ac:dyDescent="0.25">
      <c r="A190" s="32" t="s">
        <v>27</v>
      </c>
      <c r="B190" s="82">
        <v>90</v>
      </c>
      <c r="C190" s="83">
        <v>712.64629629629621</v>
      </c>
      <c r="D190" s="75">
        <v>8384.074074074073</v>
      </c>
      <c r="E190" s="74">
        <f t="shared" si="17"/>
        <v>7918.2921810699572</v>
      </c>
      <c r="F190" s="82">
        <v>90</v>
      </c>
      <c r="G190" s="23">
        <v>180</v>
      </c>
      <c r="H190" s="83">
        <v>712.64629629629621</v>
      </c>
    </row>
    <row r="191" spans="1:8" hidden="1" x14ac:dyDescent="0.25">
      <c r="A191" s="32" t="s">
        <v>28</v>
      </c>
      <c r="B191" s="82">
        <f t="shared" ref="B191:B192" si="18">ROUND(C191/2,0)</f>
        <v>0</v>
      </c>
      <c r="C191" s="17"/>
      <c r="D191" s="75" t="e">
        <v>#DIV/0!</v>
      </c>
      <c r="E191" s="74" t="e">
        <f t="shared" si="17"/>
        <v>#DIV/0!</v>
      </c>
      <c r="F191" s="82">
        <f t="shared" ref="F191:F192" si="19">ROUND(G191/2,0)</f>
        <v>0</v>
      </c>
      <c r="G191" s="23"/>
      <c r="H191" s="17"/>
    </row>
    <row r="192" spans="1:8" hidden="1" x14ac:dyDescent="0.25">
      <c r="A192" s="32" t="s">
        <v>29</v>
      </c>
      <c r="B192" s="82">
        <f t="shared" si="18"/>
        <v>0</v>
      </c>
      <c r="C192" s="17"/>
      <c r="D192" s="75" t="e">
        <v>#DIV/0!</v>
      </c>
      <c r="E192" s="74" t="e">
        <f t="shared" si="17"/>
        <v>#DIV/0!</v>
      </c>
      <c r="F192" s="82">
        <f t="shared" si="19"/>
        <v>0</v>
      </c>
      <c r="G192" s="23"/>
      <c r="H192" s="17"/>
    </row>
    <row r="193" spans="1:8" x14ac:dyDescent="0.25">
      <c r="A193" s="32" t="s">
        <v>30</v>
      </c>
      <c r="B193" s="82">
        <v>78</v>
      </c>
      <c r="C193" s="83">
        <v>787.53265765765752</v>
      </c>
      <c r="D193" s="75">
        <v>10759.459459459458</v>
      </c>
      <c r="E193" s="74">
        <f t="shared" si="17"/>
        <v>10161.71171171171</v>
      </c>
      <c r="F193" s="82">
        <v>78</v>
      </c>
      <c r="G193" s="23">
        <v>155</v>
      </c>
      <c r="H193" s="83">
        <v>787.53265765765752</v>
      </c>
    </row>
    <row r="194" spans="1:8" hidden="1" x14ac:dyDescent="0.25">
      <c r="A194" s="32" t="s">
        <v>31</v>
      </c>
      <c r="B194" s="29">
        <v>0</v>
      </c>
      <c r="C194" s="30">
        <v>0</v>
      </c>
      <c r="D194" s="75" t="e">
        <f t="shared" si="11"/>
        <v>#DIV/0!</v>
      </c>
      <c r="E194" s="74" t="e">
        <f t="shared" si="17"/>
        <v>#DIV/0!</v>
      </c>
      <c r="F194" s="74"/>
      <c r="G194" s="23"/>
      <c r="H194" s="23"/>
    </row>
    <row r="195" spans="1:8" hidden="1" x14ac:dyDescent="0.25">
      <c r="A195" s="32" t="s">
        <v>32</v>
      </c>
      <c r="B195" s="29">
        <v>0</v>
      </c>
      <c r="C195" s="30">
        <v>0</v>
      </c>
      <c r="D195" s="75" t="e">
        <f t="shared" si="11"/>
        <v>#DIV/0!</v>
      </c>
      <c r="E195" s="74" t="e">
        <f t="shared" si="17"/>
        <v>#DIV/0!</v>
      </c>
      <c r="F195" s="74"/>
      <c r="G195" s="23"/>
      <c r="H195" s="23"/>
    </row>
    <row r="196" spans="1:8" hidden="1" x14ac:dyDescent="0.25">
      <c r="A196" s="32" t="s">
        <v>33</v>
      </c>
      <c r="B196" s="29">
        <v>0</v>
      </c>
      <c r="C196" s="30">
        <v>0</v>
      </c>
      <c r="D196" s="75" t="e">
        <f t="shared" si="11"/>
        <v>#DIV/0!</v>
      </c>
      <c r="E196" s="74" t="e">
        <f t="shared" si="17"/>
        <v>#DIV/0!</v>
      </c>
      <c r="F196" s="74"/>
      <c r="G196" s="23"/>
      <c r="H196" s="23"/>
    </row>
    <row r="197" spans="1:8" ht="30" hidden="1" x14ac:dyDescent="0.25">
      <c r="A197" s="32" t="s">
        <v>34</v>
      </c>
      <c r="B197" s="29">
        <v>0</v>
      </c>
      <c r="C197" s="30">
        <v>0</v>
      </c>
      <c r="D197" s="75" t="e">
        <f t="shared" si="11"/>
        <v>#DIV/0!</v>
      </c>
      <c r="E197" s="74" t="e">
        <f t="shared" si="17"/>
        <v>#DIV/0!</v>
      </c>
      <c r="F197" s="74"/>
      <c r="G197" s="23"/>
      <c r="H197" s="23"/>
    </row>
    <row r="198" spans="1:8" hidden="1" x14ac:dyDescent="0.25">
      <c r="A198" s="32" t="s">
        <v>35</v>
      </c>
      <c r="B198" s="29">
        <v>0</v>
      </c>
      <c r="C198" s="30">
        <v>0</v>
      </c>
      <c r="D198" s="75" t="e">
        <f t="shared" si="11"/>
        <v>#DIV/0!</v>
      </c>
      <c r="E198" s="74" t="e">
        <f t="shared" si="17"/>
        <v>#DIV/0!</v>
      </c>
      <c r="F198" s="74"/>
      <c r="G198" s="23"/>
      <c r="H198" s="23"/>
    </row>
    <row r="199" spans="1:8" x14ac:dyDescent="0.25">
      <c r="A199" s="84" t="s">
        <v>36</v>
      </c>
      <c r="B199" s="6">
        <f>SUM(B167:B198)</f>
        <v>486</v>
      </c>
      <c r="C199" s="21">
        <f>SUM(C167:C198)</f>
        <v>4744.1886958597661</v>
      </c>
      <c r="D199" s="75">
        <f t="shared" si="11"/>
        <v>9761.7051355139229</v>
      </c>
      <c r="E199" s="74">
        <f t="shared" si="17"/>
        <v>9219.3881835409265</v>
      </c>
      <c r="F199" s="77">
        <f>SUM(F175:F198)</f>
        <v>486</v>
      </c>
      <c r="G199" s="23">
        <f>SUM(G175:G198)</f>
        <v>971</v>
      </c>
      <c r="H199" s="85">
        <f>SUM(H175:H198)</f>
        <v>4744.1886958597661</v>
      </c>
    </row>
    <row r="200" spans="1:8" x14ac:dyDescent="0.25">
      <c r="A200" s="88" t="s">
        <v>48</v>
      </c>
      <c r="B200" s="6">
        <v>1988</v>
      </c>
      <c r="C200" s="21">
        <v>4580</v>
      </c>
      <c r="D200" s="75">
        <v>2303.6927348449794</v>
      </c>
      <c r="E200" s="23"/>
      <c r="F200" s="23"/>
      <c r="G200" s="23"/>
      <c r="H200" s="23"/>
    </row>
    <row r="201" spans="1:8" ht="15.75" customHeight="1" x14ac:dyDescent="0.25">
      <c r="A201" s="89" t="s">
        <v>49</v>
      </c>
      <c r="B201" s="19">
        <v>76</v>
      </c>
      <c r="C201" s="87">
        <v>175.1</v>
      </c>
      <c r="D201" s="75">
        <f>C201/B201*1000</f>
        <v>2303.9473684210529</v>
      </c>
      <c r="E201" s="23"/>
      <c r="F201" s="23"/>
      <c r="G201" s="23"/>
      <c r="H201" s="23"/>
    </row>
    <row r="202" spans="1:8" ht="15.75" x14ac:dyDescent="0.25">
      <c r="A202" s="8" t="s">
        <v>50</v>
      </c>
      <c r="B202" s="8"/>
      <c r="C202" s="22">
        <f>C49+C91+C123+C165+C199+C200</f>
        <v>40100.888695859765</v>
      </c>
      <c r="D202" s="75"/>
      <c r="E202" s="23"/>
      <c r="F202" s="23"/>
      <c r="G202" s="23"/>
      <c r="H202" s="23"/>
    </row>
    <row r="203" spans="1:8" x14ac:dyDescent="0.25">
      <c r="A203" s="88" t="s">
        <v>92</v>
      </c>
      <c r="B203" s="77">
        <v>1815</v>
      </c>
      <c r="C203" s="21">
        <f>ROUND(B203*D203/1000,1)</f>
        <v>2151.9</v>
      </c>
      <c r="D203" s="75">
        <v>1185.5999999999999</v>
      </c>
      <c r="E203" s="23"/>
      <c r="F203" s="23"/>
      <c r="G203" s="23"/>
      <c r="H203" s="23"/>
    </row>
    <row r="204" spans="1:8" x14ac:dyDescent="0.25">
      <c r="A204" s="88" t="s">
        <v>93</v>
      </c>
      <c r="B204" s="77">
        <v>937</v>
      </c>
      <c r="C204" s="21">
        <f>ROUND(B204*D204/1000,1)</f>
        <v>957.1</v>
      </c>
      <c r="D204" s="75">
        <v>1021.5</v>
      </c>
      <c r="E204" s="23"/>
      <c r="F204" s="23"/>
      <c r="G204" s="23"/>
      <c r="H204" s="23"/>
    </row>
  </sheetData>
  <mergeCells count="14">
    <mergeCell ref="A6:C6"/>
    <mergeCell ref="A1:C1"/>
    <mergeCell ref="A2:C2"/>
    <mergeCell ref="A3:C3"/>
    <mergeCell ref="A4:C4"/>
    <mergeCell ref="A5:C5"/>
    <mergeCell ref="A124:C124"/>
    <mergeCell ref="A166:C166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3" zoomScaleNormal="100" zoomScaleSheetLayoutView="100" workbookViewId="0">
      <pane xSplit="1" ySplit="10" topLeftCell="B16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72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s="54" customFormat="1" x14ac:dyDescent="0.25">
      <c r="A12" s="99" t="s">
        <v>63</v>
      </c>
      <c r="B12" s="99"/>
      <c r="C12" s="99"/>
    </row>
    <row r="13" spans="1:5" s="54" customFormat="1" x14ac:dyDescent="0.25">
      <c r="A13" s="36" t="s">
        <v>7</v>
      </c>
      <c r="B13" s="37">
        <v>622</v>
      </c>
      <c r="C13" s="43">
        <v>10399.6</v>
      </c>
    </row>
    <row r="14" spans="1:5" s="54" customFormat="1" hidden="1" x14ac:dyDescent="0.25">
      <c r="A14" s="36" t="s">
        <v>67</v>
      </c>
      <c r="B14" s="37">
        <v>0</v>
      </c>
      <c r="C14" s="43">
        <v>0</v>
      </c>
    </row>
    <row r="15" spans="1:5" s="54" customFormat="1" hidden="1" x14ac:dyDescent="0.25">
      <c r="A15" s="36" t="s">
        <v>8</v>
      </c>
      <c r="B15" s="37">
        <v>0</v>
      </c>
      <c r="C15" s="43">
        <v>0</v>
      </c>
    </row>
    <row r="16" spans="1:5" s="54" customFormat="1" hidden="1" x14ac:dyDescent="0.25">
      <c r="A16" s="36" t="s">
        <v>56</v>
      </c>
      <c r="B16" s="37"/>
      <c r="C16" s="43"/>
    </row>
    <row r="17" spans="1:3" s="54" customFormat="1" hidden="1" x14ac:dyDescent="0.25">
      <c r="A17" s="36" t="s">
        <v>9</v>
      </c>
      <c r="B17" s="37">
        <v>0</v>
      </c>
      <c r="C17" s="43">
        <v>0</v>
      </c>
    </row>
    <row r="18" spans="1:3" s="54" customFormat="1" hidden="1" x14ac:dyDescent="0.25">
      <c r="A18" s="36" t="s">
        <v>10</v>
      </c>
      <c r="B18" s="37">
        <v>0</v>
      </c>
      <c r="C18" s="43">
        <v>0</v>
      </c>
    </row>
    <row r="19" spans="1:3" s="54" customFormat="1" hidden="1" x14ac:dyDescent="0.25">
      <c r="A19" s="36" t="s">
        <v>11</v>
      </c>
      <c r="B19" s="37">
        <v>0</v>
      </c>
      <c r="C19" s="43">
        <v>0</v>
      </c>
    </row>
    <row r="20" spans="1:3" s="54" customFormat="1" hidden="1" x14ac:dyDescent="0.25">
      <c r="A20" s="36" t="s">
        <v>12</v>
      </c>
      <c r="B20" s="37">
        <v>0</v>
      </c>
      <c r="C20" s="43">
        <v>0</v>
      </c>
    </row>
    <row r="21" spans="1:3" s="54" customFormat="1" hidden="1" x14ac:dyDescent="0.25">
      <c r="A21" s="36" t="s">
        <v>13</v>
      </c>
      <c r="B21" s="37">
        <v>0</v>
      </c>
      <c r="C21" s="43">
        <v>0</v>
      </c>
    </row>
    <row r="22" spans="1:3" s="54" customFormat="1" hidden="1" x14ac:dyDescent="0.25">
      <c r="A22" s="36" t="s">
        <v>14</v>
      </c>
      <c r="B22" s="37">
        <v>0</v>
      </c>
      <c r="C22" s="43">
        <v>0</v>
      </c>
    </row>
    <row r="23" spans="1:3" s="54" customFormat="1" x14ac:dyDescent="0.25">
      <c r="A23" s="36" t="s">
        <v>15</v>
      </c>
      <c r="B23" s="37">
        <v>532</v>
      </c>
      <c r="C23" s="43">
        <v>9365.5</v>
      </c>
    </row>
    <row r="24" spans="1:3" s="54" customFormat="1" x14ac:dyDescent="0.25">
      <c r="A24" s="36" t="s">
        <v>16</v>
      </c>
      <c r="B24" s="37">
        <f>657-139</f>
        <v>518</v>
      </c>
      <c r="C24" s="43">
        <f>13478.6-2300.1</f>
        <v>11178.5</v>
      </c>
    </row>
    <row r="25" spans="1:3" s="54" customFormat="1" hidden="1" x14ac:dyDescent="0.25">
      <c r="A25" s="36" t="s">
        <v>17</v>
      </c>
      <c r="B25" s="37">
        <v>0</v>
      </c>
      <c r="C25" s="43">
        <v>0</v>
      </c>
    </row>
    <row r="26" spans="1:3" s="54" customFormat="1" x14ac:dyDescent="0.25">
      <c r="A26" s="36" t="s">
        <v>18</v>
      </c>
      <c r="B26" s="37">
        <v>886</v>
      </c>
      <c r="C26" s="43">
        <v>20085.5</v>
      </c>
    </row>
    <row r="27" spans="1:3" s="54" customFormat="1" hidden="1" x14ac:dyDescent="0.25">
      <c r="A27" s="36" t="s">
        <v>19</v>
      </c>
      <c r="B27" s="37">
        <v>0</v>
      </c>
      <c r="C27" s="43">
        <v>0</v>
      </c>
    </row>
    <row r="28" spans="1:3" s="54" customFormat="1" hidden="1" x14ac:dyDescent="0.25">
      <c r="A28" s="36" t="s">
        <v>53</v>
      </c>
      <c r="B28" s="37">
        <v>0</v>
      </c>
      <c r="C28" s="43">
        <v>0</v>
      </c>
    </row>
    <row r="29" spans="1:3" s="54" customFormat="1" hidden="1" x14ac:dyDescent="0.25">
      <c r="A29" s="36" t="s">
        <v>20</v>
      </c>
      <c r="B29" s="37">
        <v>0</v>
      </c>
      <c r="C29" s="43">
        <v>0</v>
      </c>
    </row>
    <row r="30" spans="1:3" s="54" customFormat="1" hidden="1" x14ac:dyDescent="0.25">
      <c r="A30" s="36" t="s">
        <v>21</v>
      </c>
      <c r="B30" s="37">
        <v>0</v>
      </c>
      <c r="C30" s="43">
        <v>0</v>
      </c>
    </row>
    <row r="31" spans="1:3" s="54" customFormat="1" hidden="1" x14ac:dyDescent="0.25">
      <c r="A31" s="36" t="s">
        <v>22</v>
      </c>
      <c r="B31" s="37">
        <v>0</v>
      </c>
      <c r="C31" s="43">
        <v>0</v>
      </c>
    </row>
    <row r="32" spans="1:3" s="54" customFormat="1" hidden="1" x14ac:dyDescent="0.25">
      <c r="A32" s="36" t="s">
        <v>23</v>
      </c>
      <c r="B32" s="37">
        <v>0</v>
      </c>
      <c r="C32" s="43">
        <v>0</v>
      </c>
    </row>
    <row r="33" spans="1:3" s="54" customFormat="1" hidden="1" x14ac:dyDescent="0.25">
      <c r="A33" s="36" t="s">
        <v>24</v>
      </c>
      <c r="B33" s="37">
        <v>0</v>
      </c>
      <c r="C33" s="43">
        <v>0</v>
      </c>
    </row>
    <row r="34" spans="1:3" s="54" customFormat="1" hidden="1" x14ac:dyDescent="0.25">
      <c r="A34" s="36" t="s">
        <v>25</v>
      </c>
      <c r="B34" s="37">
        <v>0</v>
      </c>
      <c r="C34" s="43">
        <v>0</v>
      </c>
    </row>
    <row r="35" spans="1:3" s="54" customFormat="1" hidden="1" x14ac:dyDescent="0.25">
      <c r="A35" s="36" t="s">
        <v>51</v>
      </c>
      <c r="B35" s="37">
        <v>0</v>
      </c>
      <c r="C35" s="43">
        <v>0</v>
      </c>
    </row>
    <row r="36" spans="1:3" s="54" customFormat="1" x14ac:dyDescent="0.25">
      <c r="A36" s="36" t="s">
        <v>52</v>
      </c>
      <c r="B36" s="37">
        <v>723</v>
      </c>
      <c r="C36" s="43">
        <v>13535.5</v>
      </c>
    </row>
    <row r="37" spans="1:3" s="54" customFormat="1" hidden="1" x14ac:dyDescent="0.25">
      <c r="A37" s="36" t="s">
        <v>26</v>
      </c>
      <c r="B37" s="37">
        <v>0</v>
      </c>
      <c r="C37" s="43">
        <v>0</v>
      </c>
    </row>
    <row r="38" spans="1:3" s="54" customFormat="1" x14ac:dyDescent="0.25">
      <c r="A38" s="36" t="s">
        <v>27</v>
      </c>
      <c r="B38" s="37">
        <v>590</v>
      </c>
      <c r="C38" s="43">
        <v>7763.6</v>
      </c>
    </row>
    <row r="39" spans="1:3" s="54" customFormat="1" hidden="1" x14ac:dyDescent="0.25">
      <c r="A39" s="36" t="s">
        <v>28</v>
      </c>
      <c r="B39" s="37">
        <v>0</v>
      </c>
      <c r="C39" s="43">
        <v>0</v>
      </c>
    </row>
    <row r="40" spans="1:3" s="54" customFormat="1" hidden="1" x14ac:dyDescent="0.25">
      <c r="A40" s="36" t="s">
        <v>29</v>
      </c>
      <c r="B40" s="37">
        <v>0</v>
      </c>
      <c r="C40" s="43">
        <v>0</v>
      </c>
    </row>
    <row r="41" spans="1:3" s="54" customFormat="1" x14ac:dyDescent="0.25">
      <c r="A41" s="36" t="s">
        <v>30</v>
      </c>
      <c r="B41" s="37">
        <v>555</v>
      </c>
      <c r="C41" s="43">
        <v>9282.2999999999993</v>
      </c>
    </row>
    <row r="42" spans="1:3" s="54" customFormat="1" ht="30" hidden="1" x14ac:dyDescent="0.25">
      <c r="A42" s="36" t="s">
        <v>54</v>
      </c>
      <c r="B42" s="37">
        <v>0</v>
      </c>
      <c r="C42" s="43">
        <v>0</v>
      </c>
    </row>
    <row r="43" spans="1:3" s="54" customFormat="1" hidden="1" x14ac:dyDescent="0.25">
      <c r="A43" s="36" t="s">
        <v>31</v>
      </c>
      <c r="B43" s="37">
        <v>0</v>
      </c>
      <c r="C43" s="43">
        <v>0</v>
      </c>
    </row>
    <row r="44" spans="1:3" s="54" customFormat="1" x14ac:dyDescent="0.25">
      <c r="A44" s="36" t="s">
        <v>32</v>
      </c>
      <c r="B44" s="37">
        <v>570</v>
      </c>
      <c r="C44" s="43">
        <v>6864.4</v>
      </c>
    </row>
    <row r="45" spans="1:3" s="54" customFormat="1" x14ac:dyDescent="0.25">
      <c r="A45" s="36" t="s">
        <v>33</v>
      </c>
      <c r="B45" s="37">
        <v>131</v>
      </c>
      <c r="C45" s="43">
        <v>2632.4</v>
      </c>
    </row>
    <row r="46" spans="1:3" s="54" customFormat="1" ht="30" x14ac:dyDescent="0.25">
      <c r="A46" s="36" t="s">
        <v>34</v>
      </c>
      <c r="B46" s="37">
        <v>494</v>
      </c>
      <c r="C46" s="43">
        <v>9908.4</v>
      </c>
    </row>
    <row r="47" spans="1:3" s="54" customFormat="1" hidden="1" x14ac:dyDescent="0.25">
      <c r="A47" s="36" t="s">
        <v>55</v>
      </c>
      <c r="B47" s="37">
        <v>0</v>
      </c>
      <c r="C47" s="43">
        <v>0</v>
      </c>
    </row>
    <row r="48" spans="1:3" s="54" customFormat="1" hidden="1" x14ac:dyDescent="0.25">
      <c r="A48" s="36" t="s">
        <v>35</v>
      </c>
      <c r="B48" s="37">
        <v>0</v>
      </c>
      <c r="C48" s="43">
        <v>0</v>
      </c>
    </row>
    <row r="49" spans="1:3" s="54" customFormat="1" x14ac:dyDescent="0.25">
      <c r="A49" s="39" t="s">
        <v>36</v>
      </c>
      <c r="B49" s="40">
        <f>SUM(B13:B48)</f>
        <v>5621</v>
      </c>
      <c r="C49" s="41">
        <f>SUM(C13:C48)</f>
        <v>101015.69999999998</v>
      </c>
    </row>
    <row r="50" spans="1:3" s="54" customFormat="1" x14ac:dyDescent="0.25">
      <c r="A50" s="99" t="s">
        <v>66</v>
      </c>
      <c r="B50" s="99"/>
      <c r="C50" s="99"/>
    </row>
    <row r="51" spans="1:3" s="54" customFormat="1" x14ac:dyDescent="0.25">
      <c r="A51" s="99" t="s">
        <v>94</v>
      </c>
      <c r="B51" s="99"/>
      <c r="C51" s="99"/>
    </row>
    <row r="52" spans="1:3" s="54" customFormat="1" x14ac:dyDescent="0.25">
      <c r="A52" s="42" t="s">
        <v>27</v>
      </c>
      <c r="B52" s="37">
        <v>13641</v>
      </c>
      <c r="C52" s="43">
        <v>5000</v>
      </c>
    </row>
    <row r="53" spans="1:3" s="54" customFormat="1" ht="14.25" hidden="1" customHeight="1" x14ac:dyDescent="0.25">
      <c r="A53" s="42" t="s">
        <v>14</v>
      </c>
      <c r="B53" s="37">
        <v>0</v>
      </c>
      <c r="C53" s="43">
        <v>0</v>
      </c>
    </row>
    <row r="54" spans="1:3" s="54" customFormat="1" hidden="1" x14ac:dyDescent="0.25">
      <c r="A54" s="42" t="s">
        <v>9</v>
      </c>
      <c r="B54" s="37">
        <v>0</v>
      </c>
      <c r="C54" s="43">
        <v>0</v>
      </c>
    </row>
    <row r="55" spans="1:3" s="54" customFormat="1" hidden="1" x14ac:dyDescent="0.25">
      <c r="A55" s="42" t="s">
        <v>13</v>
      </c>
      <c r="B55" s="37">
        <v>0</v>
      </c>
      <c r="C55" s="43">
        <v>0</v>
      </c>
    </row>
    <row r="56" spans="1:3" s="54" customFormat="1" hidden="1" x14ac:dyDescent="0.25">
      <c r="A56" s="42" t="s">
        <v>56</v>
      </c>
      <c r="B56" s="37">
        <v>0</v>
      </c>
      <c r="C56" s="43">
        <v>0</v>
      </c>
    </row>
    <row r="57" spans="1:3" s="54" customFormat="1" x14ac:dyDescent="0.25">
      <c r="A57" s="42" t="s">
        <v>41</v>
      </c>
      <c r="B57" s="37">
        <v>730</v>
      </c>
      <c r="C57" s="43">
        <v>210</v>
      </c>
    </row>
    <row r="58" spans="1:3" s="54" customFormat="1" x14ac:dyDescent="0.25">
      <c r="A58" s="42" t="s">
        <v>32</v>
      </c>
      <c r="B58" s="37">
        <v>314</v>
      </c>
      <c r="C58" s="43">
        <v>158</v>
      </c>
    </row>
    <row r="59" spans="1:3" s="54" customFormat="1" x14ac:dyDescent="0.25">
      <c r="A59" s="42" t="s">
        <v>7</v>
      </c>
      <c r="B59" s="37">
        <v>1602</v>
      </c>
      <c r="C59" s="43">
        <v>537</v>
      </c>
    </row>
    <row r="60" spans="1:3" s="54" customFormat="1" hidden="1" x14ac:dyDescent="0.25">
      <c r="A60" s="42" t="s">
        <v>24</v>
      </c>
      <c r="B60" s="37">
        <v>0</v>
      </c>
      <c r="C60" s="43">
        <v>0</v>
      </c>
    </row>
    <row r="61" spans="1:3" s="54" customFormat="1" hidden="1" x14ac:dyDescent="0.25">
      <c r="A61" s="42" t="s">
        <v>35</v>
      </c>
      <c r="B61" s="37">
        <v>0</v>
      </c>
      <c r="C61" s="43">
        <v>0</v>
      </c>
    </row>
    <row r="62" spans="1:3" s="54" customFormat="1" x14ac:dyDescent="0.25">
      <c r="A62" s="42" t="s">
        <v>30</v>
      </c>
      <c r="B62" s="37">
        <v>2590</v>
      </c>
      <c r="C62" s="43">
        <v>1045</v>
      </c>
    </row>
    <row r="63" spans="1:3" s="54" customFormat="1" hidden="1" x14ac:dyDescent="0.25">
      <c r="A63" s="42" t="s">
        <v>20</v>
      </c>
      <c r="B63" s="37">
        <v>0</v>
      </c>
      <c r="C63" s="43">
        <v>0</v>
      </c>
    </row>
    <row r="64" spans="1:3" s="54" customFormat="1" hidden="1" x14ac:dyDescent="0.25">
      <c r="A64" s="42" t="s">
        <v>17</v>
      </c>
      <c r="B64" s="37">
        <v>0</v>
      </c>
      <c r="C64" s="43">
        <v>0</v>
      </c>
    </row>
    <row r="65" spans="1:3" s="54" customFormat="1" hidden="1" x14ac:dyDescent="0.25">
      <c r="A65" s="42" t="s">
        <v>12</v>
      </c>
      <c r="B65" s="37">
        <v>0</v>
      </c>
      <c r="C65" s="43">
        <v>0</v>
      </c>
    </row>
    <row r="66" spans="1:3" s="54" customFormat="1" x14ac:dyDescent="0.25">
      <c r="A66" s="42" t="s">
        <v>40</v>
      </c>
      <c r="B66" s="37">
        <v>589</v>
      </c>
      <c r="C66" s="43">
        <v>173</v>
      </c>
    </row>
    <row r="67" spans="1:3" s="54" customFormat="1" x14ac:dyDescent="0.25">
      <c r="A67" s="42" t="s">
        <v>28</v>
      </c>
      <c r="B67" s="37">
        <v>2445</v>
      </c>
      <c r="C67" s="43">
        <v>693</v>
      </c>
    </row>
    <row r="68" spans="1:3" s="54" customFormat="1" x14ac:dyDescent="0.25">
      <c r="A68" s="42" t="s">
        <v>29</v>
      </c>
      <c r="B68" s="37">
        <v>2883</v>
      </c>
      <c r="C68" s="43">
        <v>696</v>
      </c>
    </row>
    <row r="69" spans="1:3" s="54" customFormat="1" x14ac:dyDescent="0.25">
      <c r="A69" s="42" t="s">
        <v>15</v>
      </c>
      <c r="B69" s="37">
        <v>14933</v>
      </c>
      <c r="C69" s="43">
        <v>14859</v>
      </c>
    </row>
    <row r="70" spans="1:3" s="54" customFormat="1" ht="15.75" hidden="1" customHeight="1" x14ac:dyDescent="0.25">
      <c r="A70" s="42" t="s">
        <v>10</v>
      </c>
      <c r="B70" s="37">
        <v>0</v>
      </c>
      <c r="C70" s="43">
        <v>0</v>
      </c>
    </row>
    <row r="71" spans="1:3" s="54" customFormat="1" hidden="1" x14ac:dyDescent="0.25">
      <c r="A71" s="42" t="s">
        <v>8</v>
      </c>
      <c r="B71" s="37">
        <v>0</v>
      </c>
      <c r="C71" s="43">
        <v>0</v>
      </c>
    </row>
    <row r="72" spans="1:3" s="54" customFormat="1" hidden="1" x14ac:dyDescent="0.25">
      <c r="A72" s="42" t="s">
        <v>47</v>
      </c>
      <c r="B72" s="37">
        <v>0</v>
      </c>
      <c r="C72" s="43">
        <v>0</v>
      </c>
    </row>
    <row r="73" spans="1:3" s="54" customFormat="1" x14ac:dyDescent="0.25">
      <c r="A73" s="42" t="s">
        <v>16</v>
      </c>
      <c r="B73" s="37">
        <v>52343</v>
      </c>
      <c r="C73" s="43">
        <v>21499.599999999999</v>
      </c>
    </row>
    <row r="74" spans="1:3" s="54" customFormat="1" hidden="1" x14ac:dyDescent="0.25">
      <c r="A74" s="42" t="s">
        <v>55</v>
      </c>
      <c r="B74" s="37">
        <v>0</v>
      </c>
      <c r="C74" s="43">
        <v>0</v>
      </c>
    </row>
    <row r="75" spans="1:3" s="54" customFormat="1" hidden="1" x14ac:dyDescent="0.25">
      <c r="A75" s="42" t="s">
        <v>23</v>
      </c>
      <c r="B75" s="37">
        <v>0</v>
      </c>
      <c r="C75" s="43">
        <v>0</v>
      </c>
    </row>
    <row r="76" spans="1:3" s="54" customFormat="1" x14ac:dyDescent="0.25">
      <c r="A76" s="42" t="s">
        <v>39</v>
      </c>
      <c r="B76" s="37">
        <v>1444</v>
      </c>
      <c r="C76" s="43">
        <v>527</v>
      </c>
    </row>
    <row r="77" spans="1:3" s="54" customFormat="1" x14ac:dyDescent="0.25">
      <c r="A77" s="42" t="s">
        <v>38</v>
      </c>
      <c r="B77" s="37">
        <v>261</v>
      </c>
      <c r="C77" s="43">
        <v>76</v>
      </c>
    </row>
    <row r="78" spans="1:3" s="54" customFormat="1" x14ac:dyDescent="0.25">
      <c r="A78" s="42" t="s">
        <v>37</v>
      </c>
      <c r="B78" s="37">
        <v>2733</v>
      </c>
      <c r="C78" s="43">
        <v>985</v>
      </c>
    </row>
    <row r="79" spans="1:3" s="54" customFormat="1" hidden="1" x14ac:dyDescent="0.25">
      <c r="A79" s="42" t="s">
        <v>21</v>
      </c>
      <c r="B79" s="37">
        <v>0</v>
      </c>
      <c r="C79" s="43">
        <v>0</v>
      </c>
    </row>
    <row r="80" spans="1:3" s="54" customFormat="1" hidden="1" x14ac:dyDescent="0.25">
      <c r="A80" s="42" t="s">
        <v>57</v>
      </c>
      <c r="B80" s="37">
        <v>0</v>
      </c>
      <c r="C80" s="43">
        <v>0</v>
      </c>
    </row>
    <row r="81" spans="1:3" s="54" customFormat="1" hidden="1" x14ac:dyDescent="0.25">
      <c r="A81" s="42" t="s">
        <v>11</v>
      </c>
      <c r="B81" s="37">
        <v>0</v>
      </c>
      <c r="C81" s="43">
        <v>0</v>
      </c>
    </row>
    <row r="82" spans="1:3" s="54" customFormat="1" hidden="1" x14ac:dyDescent="0.25">
      <c r="A82" s="44" t="s">
        <v>58</v>
      </c>
      <c r="B82" s="37">
        <v>0</v>
      </c>
      <c r="C82" s="43"/>
    </row>
    <row r="83" spans="1:3" s="54" customFormat="1" hidden="1" x14ac:dyDescent="0.25">
      <c r="A83" s="44" t="s">
        <v>91</v>
      </c>
      <c r="B83" s="37">
        <v>0</v>
      </c>
      <c r="C83" s="43"/>
    </row>
    <row r="84" spans="1:3" s="54" customFormat="1" x14ac:dyDescent="0.25">
      <c r="A84" s="44" t="s">
        <v>42</v>
      </c>
      <c r="B84" s="37">
        <v>933</v>
      </c>
      <c r="C84" s="43">
        <v>494</v>
      </c>
    </row>
    <row r="85" spans="1:3" s="54" customFormat="1" x14ac:dyDescent="0.25">
      <c r="A85" s="44" t="s">
        <v>44</v>
      </c>
      <c r="B85" s="37">
        <v>19</v>
      </c>
      <c r="C85" s="43">
        <v>6.1</v>
      </c>
    </row>
    <row r="86" spans="1:3" s="54" customFormat="1" x14ac:dyDescent="0.25">
      <c r="A86" s="44" t="s">
        <v>43</v>
      </c>
      <c r="B86" s="37">
        <v>1806</v>
      </c>
      <c r="C86" s="43">
        <v>881.3</v>
      </c>
    </row>
    <row r="87" spans="1:3" s="54" customFormat="1" hidden="1" x14ac:dyDescent="0.25">
      <c r="A87" s="44" t="s">
        <v>60</v>
      </c>
      <c r="B87" s="37">
        <v>0</v>
      </c>
      <c r="C87" s="43"/>
    </row>
    <row r="88" spans="1:3" s="55" customFormat="1" hidden="1" x14ac:dyDescent="0.25">
      <c r="A88" s="44" t="s">
        <v>61</v>
      </c>
      <c r="B88" s="37">
        <v>0</v>
      </c>
      <c r="C88" s="43"/>
    </row>
    <row r="89" spans="1:3" s="55" customFormat="1" x14ac:dyDescent="0.25">
      <c r="A89" s="39" t="s">
        <v>45</v>
      </c>
      <c r="B89" s="40">
        <f>SUM(B52:B81)</f>
        <v>96508</v>
      </c>
      <c r="C89" s="41">
        <f t="shared" ref="C89" si="0">SUM(C52:C81)</f>
        <v>46458.6</v>
      </c>
    </row>
    <row r="90" spans="1:3" s="54" customFormat="1" x14ac:dyDescent="0.25">
      <c r="A90" s="45" t="s">
        <v>46</v>
      </c>
      <c r="B90" s="46">
        <f>SUM(B82:B88)</f>
        <v>2758</v>
      </c>
      <c r="C90" s="47">
        <f t="shared" ref="C90" si="1">SUM(C82:C88)</f>
        <v>1381.4</v>
      </c>
    </row>
    <row r="91" spans="1:3" s="54" customFormat="1" x14ac:dyDescent="0.25">
      <c r="A91" s="39" t="s">
        <v>36</v>
      </c>
      <c r="B91" s="40">
        <f>B89+B90</f>
        <v>99266</v>
      </c>
      <c r="C91" s="41">
        <f t="shared" ref="C91" si="2">C89+C90</f>
        <v>47840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507</v>
      </c>
      <c r="C93" s="43">
        <v>307.2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/>
      <c r="C98" s="43"/>
    </row>
    <row r="99" spans="1:3" s="54" customFormat="1" x14ac:dyDescent="0.25">
      <c r="A99" s="42" t="s">
        <v>32</v>
      </c>
      <c r="B99" s="37">
        <v>37</v>
      </c>
      <c r="C99" s="43">
        <v>19.8</v>
      </c>
    </row>
    <row r="100" spans="1:3" s="54" customFormat="1" x14ac:dyDescent="0.25">
      <c r="A100" s="42" t="s">
        <v>7</v>
      </c>
      <c r="B100" s="37">
        <v>351</v>
      </c>
      <c r="C100" s="43">
        <v>197.3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x14ac:dyDescent="0.25">
      <c r="A103" s="42" t="s">
        <v>30</v>
      </c>
      <c r="B103" s="37">
        <v>103</v>
      </c>
      <c r="C103" s="43">
        <v>58.8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x14ac:dyDescent="0.25">
      <c r="A107" s="42" t="s">
        <v>40</v>
      </c>
      <c r="B107" s="37">
        <v>229</v>
      </c>
      <c r="C107" s="43">
        <v>121.7</v>
      </c>
    </row>
    <row r="108" spans="1:3" s="54" customFormat="1" x14ac:dyDescent="0.25">
      <c r="A108" s="42" t="s">
        <v>28</v>
      </c>
      <c r="B108" s="37">
        <v>9</v>
      </c>
      <c r="C108" s="43">
        <v>5</v>
      </c>
    </row>
    <row r="109" spans="1:3" s="54" customFormat="1" x14ac:dyDescent="0.25">
      <c r="A109" s="42" t="s">
        <v>29</v>
      </c>
      <c r="B109" s="37">
        <v>208</v>
      </c>
      <c r="C109" s="43">
        <v>110.3</v>
      </c>
    </row>
    <row r="110" spans="1:3" s="54" customFormat="1" x14ac:dyDescent="0.25">
      <c r="A110" s="42" t="s">
        <v>15</v>
      </c>
      <c r="B110" s="37">
        <v>491</v>
      </c>
      <c r="C110" s="43">
        <v>415.4</v>
      </c>
    </row>
    <row r="111" spans="1:3" s="54" customFormat="1" ht="13.5" hidden="1" customHeight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11513</v>
      </c>
      <c r="C114" s="43">
        <v>7229.9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x14ac:dyDescent="0.25">
      <c r="A117" s="42" t="s">
        <v>39</v>
      </c>
      <c r="B117" s="37">
        <v>1957</v>
      </c>
      <c r="C117" s="43">
        <v>1051.3</v>
      </c>
    </row>
    <row r="118" spans="1:3" s="54" customFormat="1" hidden="1" x14ac:dyDescent="0.25">
      <c r="A118" s="42" t="s">
        <v>38</v>
      </c>
      <c r="B118" s="37">
        <v>0</v>
      </c>
      <c r="C118" s="43">
        <v>0</v>
      </c>
    </row>
    <row r="119" spans="1:3" s="54" customFormat="1" x14ac:dyDescent="0.25">
      <c r="A119" s="42" t="s">
        <v>37</v>
      </c>
      <c r="B119" s="37">
        <v>1833</v>
      </c>
      <c r="C119" s="43">
        <v>983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hidden="1" x14ac:dyDescent="0.25">
      <c r="A122" s="42" t="s">
        <v>11</v>
      </c>
      <c r="B122" s="37">
        <v>0</v>
      </c>
      <c r="C122" s="43">
        <v>0</v>
      </c>
    </row>
    <row r="123" spans="1:3" s="54" customFormat="1" x14ac:dyDescent="0.25">
      <c r="A123" s="39" t="s">
        <v>36</v>
      </c>
      <c r="B123" s="40">
        <f>SUM(B93:B122)</f>
        <v>17238</v>
      </c>
      <c r="C123" s="41">
        <f t="shared" ref="C123" si="3">SUM(C93:C122)</f>
        <v>10499.699999999999</v>
      </c>
    </row>
    <row r="124" spans="1:3" s="54" customFormat="1" x14ac:dyDescent="0.25">
      <c r="A124" s="99" t="s">
        <v>65</v>
      </c>
      <c r="B124" s="99"/>
      <c r="C124" s="99"/>
    </row>
    <row r="125" spans="1:3" s="54" customFormat="1" x14ac:dyDescent="0.25">
      <c r="A125" s="42" t="s">
        <v>27</v>
      </c>
      <c r="B125" s="37">
        <v>3113</v>
      </c>
      <c r="C125" s="43">
        <v>5147</v>
      </c>
    </row>
    <row r="126" spans="1:3" s="54" customFormat="1" ht="14.25" hidden="1" customHeight="1" x14ac:dyDescent="0.25">
      <c r="A126" s="42" t="s">
        <v>14</v>
      </c>
      <c r="B126" s="37">
        <v>0</v>
      </c>
      <c r="C126" s="43">
        <v>0</v>
      </c>
    </row>
    <row r="127" spans="1:3" s="54" customFormat="1" ht="14.25" hidden="1" customHeight="1" x14ac:dyDescent="0.25">
      <c r="A127" s="42" t="s">
        <v>9</v>
      </c>
      <c r="B127" s="37">
        <v>0</v>
      </c>
      <c r="C127" s="43">
        <v>0</v>
      </c>
    </row>
    <row r="128" spans="1:3" s="54" customFormat="1" ht="14.25" hidden="1" customHeight="1" x14ac:dyDescent="0.25">
      <c r="A128" s="42" t="s">
        <v>13</v>
      </c>
      <c r="B128" s="37">
        <v>0</v>
      </c>
      <c r="C128" s="43">
        <v>0</v>
      </c>
    </row>
    <row r="129" spans="1:3" s="54" customFormat="1" ht="14.25" hidden="1" customHeight="1" x14ac:dyDescent="0.25">
      <c r="A129" s="42" t="s">
        <v>56</v>
      </c>
      <c r="B129" s="37">
        <v>0</v>
      </c>
      <c r="C129" s="43">
        <v>0</v>
      </c>
    </row>
    <row r="130" spans="1:3" s="54" customFormat="1" ht="14.25" customHeight="1" x14ac:dyDescent="0.25">
      <c r="A130" s="42" t="s">
        <v>41</v>
      </c>
      <c r="B130" s="37">
        <v>601</v>
      </c>
      <c r="C130" s="43">
        <v>664</v>
      </c>
    </row>
    <row r="131" spans="1:3" s="54" customFormat="1" x14ac:dyDescent="0.25">
      <c r="A131" s="42" t="s">
        <v>32</v>
      </c>
      <c r="B131" s="37">
        <v>338</v>
      </c>
      <c r="C131" s="43">
        <v>380</v>
      </c>
    </row>
    <row r="132" spans="1:3" s="54" customFormat="1" x14ac:dyDescent="0.25">
      <c r="A132" s="42" t="s">
        <v>7</v>
      </c>
      <c r="B132" s="37">
        <v>720</v>
      </c>
      <c r="C132" s="43">
        <v>619</v>
      </c>
    </row>
    <row r="133" spans="1:3" s="54" customFormat="1" hidden="1" x14ac:dyDescent="0.25">
      <c r="A133" s="42" t="s">
        <v>24</v>
      </c>
      <c r="B133" s="37">
        <v>0</v>
      </c>
      <c r="C133" s="43">
        <v>0</v>
      </c>
    </row>
    <row r="134" spans="1:3" s="54" customFormat="1" hidden="1" x14ac:dyDescent="0.25">
      <c r="A134" s="42" t="s">
        <v>35</v>
      </c>
      <c r="B134" s="37">
        <v>0</v>
      </c>
      <c r="C134" s="43">
        <v>0</v>
      </c>
    </row>
    <row r="135" spans="1:3" s="54" customFormat="1" x14ac:dyDescent="0.25">
      <c r="A135" s="42" t="s">
        <v>30</v>
      </c>
      <c r="B135" s="37">
        <v>2907</v>
      </c>
      <c r="C135" s="43">
        <v>3155</v>
      </c>
    </row>
    <row r="136" spans="1:3" s="54" customFormat="1" hidden="1" x14ac:dyDescent="0.25">
      <c r="A136" s="42" t="s">
        <v>20</v>
      </c>
      <c r="B136" s="37">
        <v>0</v>
      </c>
      <c r="C136" s="43">
        <v>0</v>
      </c>
    </row>
    <row r="137" spans="1:3" s="54" customFormat="1" hidden="1" x14ac:dyDescent="0.25">
      <c r="A137" s="42" t="s">
        <v>17</v>
      </c>
      <c r="B137" s="37">
        <v>0</v>
      </c>
      <c r="C137" s="43">
        <v>0</v>
      </c>
    </row>
    <row r="138" spans="1:3" s="54" customFormat="1" hidden="1" x14ac:dyDescent="0.25">
      <c r="A138" s="42" t="s">
        <v>12</v>
      </c>
      <c r="B138" s="37">
        <v>0</v>
      </c>
      <c r="C138" s="43">
        <v>0</v>
      </c>
    </row>
    <row r="139" spans="1:3" s="54" customFormat="1" x14ac:dyDescent="0.25">
      <c r="A139" s="42" t="s">
        <v>40</v>
      </c>
      <c r="B139" s="37">
        <v>287</v>
      </c>
      <c r="C139" s="43">
        <v>218</v>
      </c>
    </row>
    <row r="140" spans="1:3" s="54" customFormat="1" x14ac:dyDescent="0.25">
      <c r="A140" s="42" t="s">
        <v>28</v>
      </c>
      <c r="B140" s="37">
        <v>1333</v>
      </c>
      <c r="C140" s="43">
        <v>1446</v>
      </c>
    </row>
    <row r="141" spans="1:3" s="54" customFormat="1" x14ac:dyDescent="0.25">
      <c r="A141" s="42" t="s">
        <v>29</v>
      </c>
      <c r="B141" s="37">
        <v>771</v>
      </c>
      <c r="C141" s="43">
        <v>654</v>
      </c>
    </row>
    <row r="142" spans="1:3" s="54" customFormat="1" x14ac:dyDescent="0.25">
      <c r="A142" s="42" t="s">
        <v>15</v>
      </c>
      <c r="B142" s="37">
        <v>6311</v>
      </c>
      <c r="C142" s="43">
        <v>8432</v>
      </c>
    </row>
    <row r="143" spans="1:3" s="54" customFormat="1" hidden="1" x14ac:dyDescent="0.25">
      <c r="A143" s="42" t="s">
        <v>10</v>
      </c>
      <c r="B143" s="37">
        <v>0</v>
      </c>
      <c r="C143" s="43">
        <v>0</v>
      </c>
    </row>
    <row r="144" spans="1:3" s="54" customFormat="1" hidden="1" x14ac:dyDescent="0.25">
      <c r="A144" s="42" t="s">
        <v>8</v>
      </c>
      <c r="B144" s="37">
        <v>0</v>
      </c>
      <c r="C144" s="43">
        <v>0</v>
      </c>
    </row>
    <row r="145" spans="1:3" s="54" customFormat="1" hidden="1" x14ac:dyDescent="0.25">
      <c r="A145" s="42" t="s">
        <v>47</v>
      </c>
      <c r="B145" s="37">
        <v>0</v>
      </c>
      <c r="C145" s="43">
        <v>0</v>
      </c>
    </row>
    <row r="146" spans="1:3" s="54" customFormat="1" x14ac:dyDescent="0.25">
      <c r="A146" s="42" t="s">
        <v>16</v>
      </c>
      <c r="B146" s="37">
        <v>15050</v>
      </c>
      <c r="C146" s="43">
        <v>13392.1</v>
      </c>
    </row>
    <row r="147" spans="1:3" s="54" customFormat="1" hidden="1" x14ac:dyDescent="0.25">
      <c r="A147" s="42" t="s">
        <v>55</v>
      </c>
      <c r="B147" s="37">
        <v>0</v>
      </c>
      <c r="C147" s="43">
        <v>0</v>
      </c>
    </row>
    <row r="148" spans="1:3" s="54" customFormat="1" hidden="1" x14ac:dyDescent="0.25">
      <c r="A148" s="42" t="s">
        <v>23</v>
      </c>
      <c r="B148" s="37">
        <v>0</v>
      </c>
      <c r="C148" s="43">
        <v>0</v>
      </c>
    </row>
    <row r="149" spans="1:3" s="54" customFormat="1" x14ac:dyDescent="0.25">
      <c r="A149" s="42" t="s">
        <v>39</v>
      </c>
      <c r="B149" s="37">
        <v>1552</v>
      </c>
      <c r="C149" s="43">
        <v>1514</v>
      </c>
    </row>
    <row r="150" spans="1:3" s="54" customFormat="1" x14ac:dyDescent="0.25">
      <c r="A150" s="42" t="s">
        <v>38</v>
      </c>
      <c r="B150" s="37">
        <v>29</v>
      </c>
      <c r="C150" s="43">
        <v>18</v>
      </c>
    </row>
    <row r="151" spans="1:3" s="54" customFormat="1" x14ac:dyDescent="0.25">
      <c r="A151" s="42" t="s">
        <v>37</v>
      </c>
      <c r="B151" s="37">
        <v>2277</v>
      </c>
      <c r="C151" s="43">
        <v>2249</v>
      </c>
    </row>
    <row r="152" spans="1:3" s="54" customFormat="1" hidden="1" x14ac:dyDescent="0.25">
      <c r="A152" s="42" t="s">
        <v>21</v>
      </c>
      <c r="B152" s="37">
        <v>0</v>
      </c>
      <c r="C152" s="43">
        <v>0</v>
      </c>
    </row>
    <row r="153" spans="1:3" s="54" customFormat="1" x14ac:dyDescent="0.25">
      <c r="A153" s="42" t="s">
        <v>57</v>
      </c>
      <c r="B153" s="37">
        <v>9244</v>
      </c>
      <c r="C153" s="43">
        <v>10520</v>
      </c>
    </row>
    <row r="154" spans="1:3" s="54" customFormat="1" hidden="1" x14ac:dyDescent="0.25">
      <c r="A154" s="42" t="s">
        <v>11</v>
      </c>
      <c r="B154" s="37">
        <v>0</v>
      </c>
      <c r="C154" s="43">
        <v>0</v>
      </c>
    </row>
    <row r="155" spans="1:3" s="54" customFormat="1" hidden="1" x14ac:dyDescent="0.25">
      <c r="A155" s="44" t="s">
        <v>58</v>
      </c>
      <c r="B155" s="37">
        <v>0</v>
      </c>
      <c r="C155" s="43"/>
    </row>
    <row r="156" spans="1:3" s="54" customFormat="1" hidden="1" x14ac:dyDescent="0.25">
      <c r="A156" s="44" t="s">
        <v>59</v>
      </c>
      <c r="B156" s="37">
        <v>0</v>
      </c>
      <c r="C156" s="43"/>
    </row>
    <row r="157" spans="1:3" s="54" customFormat="1" hidden="1" x14ac:dyDescent="0.25">
      <c r="A157" s="44" t="s">
        <v>42</v>
      </c>
      <c r="B157" s="37">
        <v>0</v>
      </c>
      <c r="C157" s="43"/>
    </row>
    <row r="158" spans="1:3" s="54" customFormat="1" x14ac:dyDescent="0.25">
      <c r="A158" s="44" t="s">
        <v>44</v>
      </c>
      <c r="B158" s="37">
        <v>9</v>
      </c>
      <c r="C158" s="43">
        <v>20.399999999999999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>
        <v>0</v>
      </c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44533</v>
      </c>
      <c r="C163" s="41">
        <f t="shared" ref="C163" si="4">SUM(C125:C154)</f>
        <v>48408.1</v>
      </c>
    </row>
    <row r="164" spans="1:3" s="54" customFormat="1" ht="19.5" customHeight="1" x14ac:dyDescent="0.25">
      <c r="A164" s="45" t="s">
        <v>46</v>
      </c>
      <c r="B164" s="46">
        <f>SUM(B155:B162)</f>
        <v>9</v>
      </c>
      <c r="C164" s="47">
        <f t="shared" ref="C164" si="5">SUM(C155:C162)</f>
        <v>20.399999999999999</v>
      </c>
    </row>
    <row r="165" spans="1:3" s="54" customFormat="1" x14ac:dyDescent="0.25">
      <c r="A165" s="39" t="s">
        <v>36</v>
      </c>
      <c r="B165" s="40">
        <f>B163+B164</f>
        <v>44542</v>
      </c>
      <c r="C165" s="41">
        <f t="shared" ref="C165" si="6">C163+C164</f>
        <v>48428.5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x14ac:dyDescent="0.25">
      <c r="A167" s="42" t="s">
        <v>7</v>
      </c>
      <c r="B167" s="56">
        <v>229</v>
      </c>
      <c r="C167" s="57">
        <v>2303.9</v>
      </c>
    </row>
    <row r="168" spans="1:3" s="54" customFormat="1" hidden="1" x14ac:dyDescent="0.25">
      <c r="A168" s="42" t="s">
        <v>8</v>
      </c>
      <c r="B168" s="56">
        <v>0</v>
      </c>
      <c r="C168" s="57">
        <v>0</v>
      </c>
    </row>
    <row r="169" spans="1:3" s="54" customFormat="1" hidden="1" x14ac:dyDescent="0.25">
      <c r="A169" s="42" t="s">
        <v>9</v>
      </c>
      <c r="B169" s="56">
        <v>0</v>
      </c>
      <c r="C169" s="57">
        <v>0</v>
      </c>
    </row>
    <row r="170" spans="1:3" s="54" customFormat="1" hidden="1" x14ac:dyDescent="0.25">
      <c r="A170" s="42" t="s">
        <v>10</v>
      </c>
      <c r="B170" s="56">
        <v>0</v>
      </c>
      <c r="C170" s="57">
        <v>0</v>
      </c>
    </row>
    <row r="171" spans="1:3" s="54" customFormat="1" hidden="1" x14ac:dyDescent="0.25">
      <c r="A171" s="42" t="s">
        <v>11</v>
      </c>
      <c r="B171" s="56">
        <v>0</v>
      </c>
      <c r="C171" s="57">
        <v>0</v>
      </c>
    </row>
    <row r="172" spans="1:3" s="54" customFormat="1" hidden="1" x14ac:dyDescent="0.25">
      <c r="A172" s="42" t="s">
        <v>12</v>
      </c>
      <c r="B172" s="56">
        <v>0</v>
      </c>
      <c r="C172" s="57">
        <v>0</v>
      </c>
    </row>
    <row r="173" spans="1:3" s="54" customFormat="1" hidden="1" x14ac:dyDescent="0.25">
      <c r="A173" s="42" t="s">
        <v>13</v>
      </c>
      <c r="B173" s="56">
        <v>0</v>
      </c>
      <c r="C173" s="57">
        <v>0</v>
      </c>
    </row>
    <row r="174" spans="1:3" s="54" customFormat="1" hidden="1" x14ac:dyDescent="0.25">
      <c r="A174" s="42" t="s">
        <v>14</v>
      </c>
      <c r="B174" s="56">
        <v>0</v>
      </c>
      <c r="C174" s="57">
        <v>0</v>
      </c>
    </row>
    <row r="175" spans="1:3" s="54" customFormat="1" hidden="1" x14ac:dyDescent="0.25">
      <c r="A175" s="42" t="s">
        <v>15</v>
      </c>
      <c r="B175" s="56">
        <v>0</v>
      </c>
      <c r="C175" s="57">
        <v>0</v>
      </c>
    </row>
    <row r="176" spans="1:3" s="54" customFormat="1" x14ac:dyDescent="0.25">
      <c r="A176" s="42" t="s">
        <v>16</v>
      </c>
      <c r="B176" s="56">
        <v>481</v>
      </c>
      <c r="C176" s="57">
        <v>5578.5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hidden="1" x14ac:dyDescent="0.25">
      <c r="A188" s="42" t="s">
        <v>70</v>
      </c>
      <c r="B188" s="56">
        <v>0</v>
      </c>
      <c r="C188" s="57">
        <v>0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x14ac:dyDescent="0.25">
      <c r="A190" s="42" t="s">
        <v>27</v>
      </c>
      <c r="B190" s="56">
        <v>206</v>
      </c>
      <c r="C190" s="57">
        <v>1928.6</v>
      </c>
    </row>
    <row r="191" spans="1:3" s="54" customFormat="1" hidden="1" x14ac:dyDescent="0.25">
      <c r="A191" s="42" t="s">
        <v>28</v>
      </c>
      <c r="B191" s="56"/>
      <c r="C191" s="57"/>
    </row>
    <row r="192" spans="1:3" s="54" customFormat="1" x14ac:dyDescent="0.25">
      <c r="A192" s="42" t="s">
        <v>29</v>
      </c>
      <c r="B192" s="56">
        <v>157</v>
      </c>
      <c r="C192" s="57">
        <v>1667.3</v>
      </c>
    </row>
    <row r="193" spans="1:3" s="54" customFormat="1" x14ac:dyDescent="0.25">
      <c r="A193" s="42" t="s">
        <v>30</v>
      </c>
      <c r="B193" s="56">
        <v>735</v>
      </c>
      <c r="C193" s="57">
        <v>7908.8</v>
      </c>
    </row>
    <row r="194" spans="1:3" s="54" customFormat="1" hidden="1" x14ac:dyDescent="0.25">
      <c r="A194" s="42" t="s">
        <v>31</v>
      </c>
      <c r="B194" s="58">
        <v>0</v>
      </c>
      <c r="C194" s="59">
        <v>0</v>
      </c>
    </row>
    <row r="195" spans="1:3" s="54" customFormat="1" hidden="1" x14ac:dyDescent="0.25">
      <c r="A195" s="42" t="s">
        <v>32</v>
      </c>
      <c r="B195" s="58">
        <v>0</v>
      </c>
      <c r="C195" s="59">
        <v>0</v>
      </c>
    </row>
    <row r="196" spans="1:3" s="54" customFormat="1" hidden="1" x14ac:dyDescent="0.25">
      <c r="A196" s="42" t="s">
        <v>33</v>
      </c>
      <c r="B196" s="58">
        <v>0</v>
      </c>
      <c r="C196" s="59">
        <v>0</v>
      </c>
    </row>
    <row r="197" spans="1:3" s="54" customFormat="1" ht="30" hidden="1" x14ac:dyDescent="0.25">
      <c r="A197" s="42" t="s">
        <v>34</v>
      </c>
      <c r="B197" s="58">
        <v>0</v>
      </c>
      <c r="C197" s="59">
        <v>0</v>
      </c>
    </row>
    <row r="198" spans="1:3" s="54" customFormat="1" hidden="1" x14ac:dyDescent="0.25">
      <c r="A198" s="42" t="s">
        <v>35</v>
      </c>
      <c r="B198" s="58">
        <v>0</v>
      </c>
      <c r="C198" s="59">
        <v>0</v>
      </c>
    </row>
    <row r="199" spans="1:3" s="54" customFormat="1" x14ac:dyDescent="0.25">
      <c r="A199" s="39" t="s">
        <v>36</v>
      </c>
      <c r="B199" s="40">
        <f>SUM(B167:B198)</f>
        <v>1808</v>
      </c>
      <c r="C199" s="41">
        <f>SUM(C167:C198)</f>
        <v>19387.099999999999</v>
      </c>
    </row>
    <row r="200" spans="1:3" s="54" customFormat="1" x14ac:dyDescent="0.25">
      <c r="A200" s="50" t="s">
        <v>48</v>
      </c>
      <c r="B200" s="40">
        <v>10680</v>
      </c>
      <c r="C200" s="41">
        <v>24603.4</v>
      </c>
    </row>
    <row r="201" spans="1:3" s="54" customFormat="1" x14ac:dyDescent="0.25">
      <c r="A201" s="51" t="s">
        <v>49</v>
      </c>
      <c r="B201" s="46">
        <v>265</v>
      </c>
      <c r="C201" s="47">
        <v>613.20000000000005</v>
      </c>
    </row>
    <row r="202" spans="1:3" s="54" customFormat="1" ht="15.75" x14ac:dyDescent="0.25">
      <c r="A202" s="52" t="s">
        <v>50</v>
      </c>
      <c r="B202" s="52"/>
      <c r="C202" s="53">
        <f>C49+C91+C123+C165+C199+C200</f>
        <v>251774.4</v>
      </c>
    </row>
    <row r="203" spans="1:3" x14ac:dyDescent="0.25">
      <c r="A203" s="50" t="s">
        <v>92</v>
      </c>
      <c r="B203" s="66">
        <v>9897</v>
      </c>
      <c r="C203" s="41">
        <v>11733.9</v>
      </c>
    </row>
    <row r="204" spans="1:3" x14ac:dyDescent="0.25">
      <c r="A204" s="50" t="s">
        <v>93</v>
      </c>
      <c r="B204" s="66">
        <v>5493</v>
      </c>
      <c r="C204" s="41">
        <v>5611.1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204"/>
  <sheetViews>
    <sheetView view="pageBreakPreview" topLeftCell="A130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73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s="54" customFormat="1" x14ac:dyDescent="0.25">
      <c r="A11" s="48">
        <v>1</v>
      </c>
      <c r="B11" s="37">
        <v>2</v>
      </c>
      <c r="C11" s="48">
        <v>3</v>
      </c>
    </row>
    <row r="12" spans="1:5" s="54" customFormat="1" x14ac:dyDescent="0.25">
      <c r="A12" s="99" t="s">
        <v>63</v>
      </c>
      <c r="B12" s="99"/>
      <c r="C12" s="99"/>
    </row>
    <row r="13" spans="1:5" s="54" customFormat="1" hidden="1" x14ac:dyDescent="0.25">
      <c r="A13" s="36" t="s">
        <v>7</v>
      </c>
      <c r="B13" s="37">
        <v>0</v>
      </c>
      <c r="C13" s="43">
        <v>0</v>
      </c>
    </row>
    <row r="14" spans="1:5" s="54" customFormat="1" hidden="1" x14ac:dyDescent="0.25">
      <c r="A14" s="36" t="s">
        <v>67</v>
      </c>
      <c r="B14" s="37">
        <v>0</v>
      </c>
      <c r="C14" s="43">
        <v>0</v>
      </c>
    </row>
    <row r="15" spans="1:5" s="54" customFormat="1" hidden="1" x14ac:dyDescent="0.25">
      <c r="A15" s="36" t="s">
        <v>8</v>
      </c>
      <c r="B15" s="37">
        <v>0</v>
      </c>
      <c r="C15" s="43">
        <v>0</v>
      </c>
    </row>
    <row r="16" spans="1:5" s="54" customFormat="1" x14ac:dyDescent="0.25">
      <c r="A16" s="36" t="s">
        <v>56</v>
      </c>
      <c r="B16" s="37">
        <v>184</v>
      </c>
      <c r="C16" s="43">
        <v>6165.5</v>
      </c>
    </row>
    <row r="17" spans="1:3" s="54" customFormat="1" hidden="1" x14ac:dyDescent="0.25">
      <c r="A17" s="36" t="s">
        <v>9</v>
      </c>
      <c r="B17" s="37">
        <v>0</v>
      </c>
      <c r="C17" s="43">
        <v>0</v>
      </c>
    </row>
    <row r="18" spans="1:3" s="54" customFormat="1" hidden="1" x14ac:dyDescent="0.25">
      <c r="A18" s="36" t="s">
        <v>10</v>
      </c>
      <c r="B18" s="37">
        <v>0</v>
      </c>
      <c r="C18" s="43">
        <v>0</v>
      </c>
    </row>
    <row r="19" spans="1:3" s="54" customFormat="1" hidden="1" x14ac:dyDescent="0.25">
      <c r="A19" s="36" t="s">
        <v>11</v>
      </c>
      <c r="B19" s="37">
        <v>0</v>
      </c>
      <c r="C19" s="43">
        <v>0</v>
      </c>
    </row>
    <row r="20" spans="1:3" s="54" customFormat="1" hidden="1" x14ac:dyDescent="0.25">
      <c r="A20" s="36" t="s">
        <v>12</v>
      </c>
      <c r="B20" s="37">
        <v>0</v>
      </c>
      <c r="C20" s="43">
        <v>0</v>
      </c>
    </row>
    <row r="21" spans="1:3" s="54" customFormat="1" hidden="1" x14ac:dyDescent="0.25">
      <c r="A21" s="36" t="s">
        <v>13</v>
      </c>
      <c r="B21" s="37">
        <v>0</v>
      </c>
      <c r="C21" s="43">
        <v>0</v>
      </c>
    </row>
    <row r="22" spans="1:3" s="54" customFormat="1" hidden="1" x14ac:dyDescent="0.25">
      <c r="A22" s="36" t="s">
        <v>14</v>
      </c>
      <c r="B22" s="37">
        <v>0</v>
      </c>
      <c r="C22" s="43">
        <v>0</v>
      </c>
    </row>
    <row r="23" spans="1:3" s="54" customFormat="1" x14ac:dyDescent="0.25">
      <c r="A23" s="36" t="s">
        <v>15</v>
      </c>
      <c r="B23" s="37">
        <v>567</v>
      </c>
      <c r="C23" s="43">
        <v>8851.7999999999993</v>
      </c>
    </row>
    <row r="24" spans="1:3" s="54" customFormat="1" x14ac:dyDescent="0.25">
      <c r="A24" s="36" t="s">
        <v>16</v>
      </c>
      <c r="B24" s="37">
        <f>163+1052</f>
        <v>1215</v>
      </c>
      <c r="C24" s="43">
        <f>2309.8+19456.1</f>
        <v>21765.899999999998</v>
      </c>
    </row>
    <row r="25" spans="1:3" s="54" customFormat="1" hidden="1" x14ac:dyDescent="0.25">
      <c r="A25" s="36" t="s">
        <v>17</v>
      </c>
      <c r="B25" s="37">
        <v>0</v>
      </c>
      <c r="C25" s="43">
        <v>0</v>
      </c>
    </row>
    <row r="26" spans="1:3" s="54" customFormat="1" x14ac:dyDescent="0.25">
      <c r="A26" s="36" t="s">
        <v>18</v>
      </c>
      <c r="B26" s="37">
        <v>353</v>
      </c>
      <c r="C26" s="43">
        <v>5750</v>
      </c>
    </row>
    <row r="27" spans="1:3" s="54" customFormat="1" hidden="1" x14ac:dyDescent="0.25">
      <c r="A27" s="36" t="s">
        <v>19</v>
      </c>
      <c r="B27" s="37">
        <v>0</v>
      </c>
      <c r="C27" s="43">
        <v>0</v>
      </c>
    </row>
    <row r="28" spans="1:3" s="54" customFormat="1" hidden="1" x14ac:dyDescent="0.25">
      <c r="A28" s="36" t="s">
        <v>53</v>
      </c>
      <c r="B28" s="37">
        <v>0</v>
      </c>
      <c r="C28" s="43">
        <v>0</v>
      </c>
    </row>
    <row r="29" spans="1:3" s="54" customFormat="1" hidden="1" x14ac:dyDescent="0.25">
      <c r="A29" s="36" t="s">
        <v>20</v>
      </c>
      <c r="B29" s="37">
        <v>0</v>
      </c>
      <c r="C29" s="43">
        <v>0</v>
      </c>
    </row>
    <row r="30" spans="1:3" s="54" customFormat="1" hidden="1" x14ac:dyDescent="0.25">
      <c r="A30" s="36" t="s">
        <v>21</v>
      </c>
      <c r="B30" s="37">
        <v>0</v>
      </c>
      <c r="C30" s="43">
        <v>0</v>
      </c>
    </row>
    <row r="31" spans="1:3" s="54" customFormat="1" hidden="1" x14ac:dyDescent="0.25">
      <c r="A31" s="36" t="s">
        <v>22</v>
      </c>
      <c r="B31" s="37">
        <v>0</v>
      </c>
      <c r="C31" s="43">
        <v>0</v>
      </c>
    </row>
    <row r="32" spans="1:3" s="54" customFormat="1" hidden="1" x14ac:dyDescent="0.25">
      <c r="A32" s="36" t="s">
        <v>23</v>
      </c>
      <c r="B32" s="37">
        <v>0</v>
      </c>
      <c r="C32" s="43">
        <v>0</v>
      </c>
    </row>
    <row r="33" spans="1:3" s="54" customFormat="1" hidden="1" x14ac:dyDescent="0.25">
      <c r="A33" s="36" t="s">
        <v>24</v>
      </c>
      <c r="B33" s="37">
        <v>0</v>
      </c>
      <c r="C33" s="43">
        <v>0</v>
      </c>
    </row>
    <row r="34" spans="1:3" s="54" customFormat="1" hidden="1" x14ac:dyDescent="0.25">
      <c r="A34" s="36" t="s">
        <v>25</v>
      </c>
      <c r="B34" s="37">
        <v>0</v>
      </c>
      <c r="C34" s="43">
        <v>0</v>
      </c>
    </row>
    <row r="35" spans="1:3" s="54" customFormat="1" hidden="1" x14ac:dyDescent="0.25">
      <c r="A35" s="36" t="s">
        <v>51</v>
      </c>
      <c r="B35" s="37">
        <v>0</v>
      </c>
      <c r="C35" s="43">
        <v>0</v>
      </c>
    </row>
    <row r="36" spans="1:3" s="54" customFormat="1" x14ac:dyDescent="0.25">
      <c r="A36" s="36" t="s">
        <v>52</v>
      </c>
      <c r="B36" s="37">
        <v>1193</v>
      </c>
      <c r="C36" s="43">
        <v>19940.7</v>
      </c>
    </row>
    <row r="37" spans="1:3" s="54" customFormat="1" hidden="1" x14ac:dyDescent="0.25">
      <c r="A37" s="36" t="s">
        <v>26</v>
      </c>
      <c r="B37" s="37">
        <v>0</v>
      </c>
      <c r="C37" s="43">
        <v>0</v>
      </c>
    </row>
    <row r="38" spans="1:3" s="54" customFormat="1" x14ac:dyDescent="0.25">
      <c r="A38" s="36" t="s">
        <v>27</v>
      </c>
      <c r="B38" s="37">
        <v>492</v>
      </c>
      <c r="C38" s="43">
        <v>6689</v>
      </c>
    </row>
    <row r="39" spans="1:3" s="54" customFormat="1" hidden="1" x14ac:dyDescent="0.25">
      <c r="A39" s="36" t="s">
        <v>28</v>
      </c>
      <c r="B39" s="37">
        <v>0</v>
      </c>
      <c r="C39" s="43">
        <v>0</v>
      </c>
    </row>
    <row r="40" spans="1:3" s="54" customFormat="1" hidden="1" x14ac:dyDescent="0.25">
      <c r="A40" s="36" t="s">
        <v>29</v>
      </c>
      <c r="B40" s="37">
        <v>0</v>
      </c>
      <c r="C40" s="43">
        <v>0</v>
      </c>
    </row>
    <row r="41" spans="1:3" s="54" customFormat="1" x14ac:dyDescent="0.25">
      <c r="A41" s="36" t="s">
        <v>30</v>
      </c>
      <c r="B41" s="37">
        <v>889</v>
      </c>
      <c r="C41" s="43">
        <v>14455.6</v>
      </c>
    </row>
    <row r="42" spans="1:3" s="54" customFormat="1" ht="30" hidden="1" x14ac:dyDescent="0.25">
      <c r="A42" s="36" t="s">
        <v>54</v>
      </c>
      <c r="B42" s="37">
        <v>0</v>
      </c>
      <c r="C42" s="43">
        <v>0</v>
      </c>
    </row>
    <row r="43" spans="1:3" s="54" customFormat="1" hidden="1" x14ac:dyDescent="0.25">
      <c r="A43" s="36" t="s">
        <v>31</v>
      </c>
      <c r="B43" s="37">
        <v>0</v>
      </c>
      <c r="C43" s="43">
        <v>0</v>
      </c>
    </row>
    <row r="44" spans="1:3" s="54" customFormat="1" hidden="1" x14ac:dyDescent="0.25">
      <c r="A44" s="36" t="s">
        <v>32</v>
      </c>
      <c r="B44" s="37">
        <v>0</v>
      </c>
      <c r="C44" s="43">
        <v>0</v>
      </c>
    </row>
    <row r="45" spans="1:3" s="54" customFormat="1" x14ac:dyDescent="0.25">
      <c r="A45" s="36" t="s">
        <v>33</v>
      </c>
      <c r="B45" s="37">
        <v>219</v>
      </c>
      <c r="C45" s="43">
        <v>4387.3</v>
      </c>
    </row>
    <row r="46" spans="1:3" s="54" customFormat="1" ht="30" x14ac:dyDescent="0.25">
      <c r="A46" s="36" t="s">
        <v>34</v>
      </c>
      <c r="B46" s="37">
        <v>412</v>
      </c>
      <c r="C46" s="43">
        <v>8257</v>
      </c>
    </row>
    <row r="47" spans="1:3" s="54" customFormat="1" hidden="1" x14ac:dyDescent="0.25">
      <c r="A47" s="36" t="s">
        <v>55</v>
      </c>
      <c r="B47" s="37">
        <v>0</v>
      </c>
      <c r="C47" s="43">
        <v>0</v>
      </c>
    </row>
    <row r="48" spans="1:3" s="54" customFormat="1" hidden="1" x14ac:dyDescent="0.25">
      <c r="A48" s="36" t="s">
        <v>35</v>
      </c>
      <c r="B48" s="37">
        <v>0</v>
      </c>
      <c r="C48" s="43">
        <v>0</v>
      </c>
    </row>
    <row r="49" spans="1:3" s="54" customFormat="1" x14ac:dyDescent="0.25">
      <c r="A49" s="39" t="s">
        <v>36</v>
      </c>
      <c r="B49" s="40">
        <f>SUM(B13:B48)</f>
        <v>5524</v>
      </c>
      <c r="C49" s="41">
        <f>SUM(C13:C48)</f>
        <v>96262.8</v>
      </c>
    </row>
    <row r="50" spans="1:3" s="54" customFormat="1" x14ac:dyDescent="0.25">
      <c r="A50" s="99" t="s">
        <v>66</v>
      </c>
      <c r="B50" s="99"/>
      <c r="C50" s="99"/>
    </row>
    <row r="51" spans="1:3" s="54" customFormat="1" x14ac:dyDescent="0.25">
      <c r="A51" s="99" t="s">
        <v>94</v>
      </c>
      <c r="B51" s="99"/>
      <c r="C51" s="99"/>
    </row>
    <row r="52" spans="1:3" s="54" customFormat="1" x14ac:dyDescent="0.25">
      <c r="A52" s="42" t="s">
        <v>27</v>
      </c>
      <c r="B52" s="37">
        <v>15359</v>
      </c>
      <c r="C52" s="43">
        <v>5711</v>
      </c>
    </row>
    <row r="53" spans="1:3" s="54" customFormat="1" hidden="1" x14ac:dyDescent="0.25">
      <c r="A53" s="42" t="s">
        <v>14</v>
      </c>
      <c r="B53" s="37">
        <v>0</v>
      </c>
      <c r="C53" s="43">
        <v>0</v>
      </c>
    </row>
    <row r="54" spans="1:3" s="54" customFormat="1" hidden="1" x14ac:dyDescent="0.25">
      <c r="A54" s="42" t="s">
        <v>9</v>
      </c>
      <c r="B54" s="37">
        <v>0</v>
      </c>
      <c r="C54" s="43">
        <v>0</v>
      </c>
    </row>
    <row r="55" spans="1:3" s="54" customFormat="1" hidden="1" x14ac:dyDescent="0.25">
      <c r="A55" s="42" t="s">
        <v>13</v>
      </c>
      <c r="B55" s="37">
        <v>0</v>
      </c>
      <c r="C55" s="43">
        <v>0</v>
      </c>
    </row>
    <row r="56" spans="1:3" s="54" customFormat="1" hidden="1" x14ac:dyDescent="0.25">
      <c r="A56" s="42" t="s">
        <v>56</v>
      </c>
      <c r="B56" s="37">
        <v>0</v>
      </c>
      <c r="C56" s="43">
        <v>0</v>
      </c>
    </row>
    <row r="57" spans="1:3" s="54" customFormat="1" x14ac:dyDescent="0.25">
      <c r="A57" s="42" t="s">
        <v>41</v>
      </c>
      <c r="B57" s="37">
        <v>1627</v>
      </c>
      <c r="C57" s="43">
        <v>444</v>
      </c>
    </row>
    <row r="58" spans="1:3" s="54" customFormat="1" x14ac:dyDescent="0.25">
      <c r="A58" s="42" t="s">
        <v>32</v>
      </c>
      <c r="B58" s="37">
        <v>2324</v>
      </c>
      <c r="C58" s="43">
        <v>1108</v>
      </c>
    </row>
    <row r="59" spans="1:3" s="54" customFormat="1" x14ac:dyDescent="0.25">
      <c r="A59" s="42" t="s">
        <v>7</v>
      </c>
      <c r="B59" s="37">
        <v>545</v>
      </c>
      <c r="C59" s="43">
        <v>173</v>
      </c>
    </row>
    <row r="60" spans="1:3" s="54" customFormat="1" hidden="1" x14ac:dyDescent="0.25">
      <c r="A60" s="42" t="s">
        <v>24</v>
      </c>
      <c r="B60" s="37">
        <v>0</v>
      </c>
      <c r="C60" s="43">
        <v>0</v>
      </c>
    </row>
    <row r="61" spans="1:3" s="54" customFormat="1" hidden="1" x14ac:dyDescent="0.25">
      <c r="A61" s="42" t="s">
        <v>35</v>
      </c>
      <c r="B61" s="37">
        <v>0</v>
      </c>
      <c r="C61" s="43">
        <v>0</v>
      </c>
    </row>
    <row r="62" spans="1:3" s="54" customFormat="1" x14ac:dyDescent="0.25">
      <c r="A62" s="42" t="s">
        <v>30</v>
      </c>
      <c r="B62" s="37">
        <v>4170</v>
      </c>
      <c r="C62" s="43">
        <v>1591</v>
      </c>
    </row>
    <row r="63" spans="1:3" s="54" customFormat="1" hidden="1" x14ac:dyDescent="0.25">
      <c r="A63" s="42" t="s">
        <v>20</v>
      </c>
      <c r="B63" s="37">
        <v>0</v>
      </c>
      <c r="C63" s="43">
        <v>0</v>
      </c>
    </row>
    <row r="64" spans="1:3" s="54" customFormat="1" hidden="1" x14ac:dyDescent="0.25">
      <c r="A64" s="42" t="s">
        <v>17</v>
      </c>
      <c r="B64" s="37">
        <v>0</v>
      </c>
      <c r="C64" s="43">
        <v>0</v>
      </c>
    </row>
    <row r="65" spans="1:3" s="54" customFormat="1" hidden="1" x14ac:dyDescent="0.25">
      <c r="A65" s="42" t="s">
        <v>12</v>
      </c>
      <c r="B65" s="37">
        <v>0</v>
      </c>
      <c r="C65" s="43">
        <v>0</v>
      </c>
    </row>
    <row r="66" spans="1:3" s="54" customFormat="1" x14ac:dyDescent="0.25">
      <c r="A66" s="42" t="s">
        <v>40</v>
      </c>
      <c r="B66" s="37">
        <v>2341</v>
      </c>
      <c r="C66" s="43">
        <v>654</v>
      </c>
    </row>
    <row r="67" spans="1:3" s="54" customFormat="1" x14ac:dyDescent="0.25">
      <c r="A67" s="42" t="s">
        <v>28</v>
      </c>
      <c r="B67" s="37">
        <v>2726</v>
      </c>
      <c r="C67" s="43">
        <v>730</v>
      </c>
    </row>
    <row r="68" spans="1:3" s="54" customFormat="1" x14ac:dyDescent="0.25">
      <c r="A68" s="42" t="s">
        <v>29</v>
      </c>
      <c r="B68" s="37">
        <v>1982</v>
      </c>
      <c r="C68" s="43">
        <v>454</v>
      </c>
    </row>
    <row r="69" spans="1:3" s="54" customFormat="1" x14ac:dyDescent="0.25">
      <c r="A69" s="42" t="s">
        <v>15</v>
      </c>
      <c r="B69" s="37">
        <v>14390</v>
      </c>
      <c r="C69" s="43">
        <v>13050</v>
      </c>
    </row>
    <row r="70" spans="1:3" s="54" customFormat="1" hidden="1" x14ac:dyDescent="0.25">
      <c r="A70" s="42" t="s">
        <v>10</v>
      </c>
      <c r="B70" s="37">
        <v>0</v>
      </c>
      <c r="C70" s="43">
        <v>0</v>
      </c>
    </row>
    <row r="71" spans="1:3" s="54" customFormat="1" hidden="1" x14ac:dyDescent="0.25">
      <c r="A71" s="42" t="s">
        <v>8</v>
      </c>
      <c r="B71" s="37">
        <v>0</v>
      </c>
      <c r="C71" s="43">
        <v>0</v>
      </c>
    </row>
    <row r="72" spans="1:3" s="54" customFormat="1" hidden="1" x14ac:dyDescent="0.25">
      <c r="A72" s="42" t="s">
        <v>47</v>
      </c>
      <c r="B72" s="37">
        <v>0</v>
      </c>
      <c r="C72" s="43">
        <v>0</v>
      </c>
    </row>
    <row r="73" spans="1:3" s="54" customFormat="1" x14ac:dyDescent="0.25">
      <c r="A73" s="42" t="s">
        <v>16</v>
      </c>
      <c r="B73" s="37">
        <v>45133</v>
      </c>
      <c r="C73" s="43">
        <v>25465.7</v>
      </c>
    </row>
    <row r="74" spans="1:3" s="54" customFormat="1" hidden="1" x14ac:dyDescent="0.25">
      <c r="A74" s="42" t="s">
        <v>55</v>
      </c>
      <c r="B74" s="37">
        <v>0</v>
      </c>
      <c r="C74" s="43">
        <v>0</v>
      </c>
    </row>
    <row r="75" spans="1:3" s="54" customFormat="1" hidden="1" x14ac:dyDescent="0.25">
      <c r="A75" s="42" t="s">
        <v>23</v>
      </c>
      <c r="B75" s="37">
        <v>0</v>
      </c>
      <c r="C75" s="43">
        <v>0</v>
      </c>
    </row>
    <row r="76" spans="1:3" s="54" customFormat="1" x14ac:dyDescent="0.25">
      <c r="A76" s="42" t="s">
        <v>39</v>
      </c>
      <c r="B76" s="37">
        <v>1834</v>
      </c>
      <c r="C76" s="43">
        <v>631</v>
      </c>
    </row>
    <row r="77" spans="1:3" s="54" customFormat="1" hidden="1" x14ac:dyDescent="0.25">
      <c r="A77" s="42" t="s">
        <v>38</v>
      </c>
      <c r="B77" s="37"/>
      <c r="C77" s="43"/>
    </row>
    <row r="78" spans="1:3" s="54" customFormat="1" x14ac:dyDescent="0.25">
      <c r="A78" s="42" t="s">
        <v>37</v>
      </c>
      <c r="B78" s="37">
        <v>2653</v>
      </c>
      <c r="C78" s="43">
        <v>912</v>
      </c>
    </row>
    <row r="79" spans="1:3" s="54" customFormat="1" hidden="1" x14ac:dyDescent="0.25">
      <c r="A79" s="42" t="s">
        <v>21</v>
      </c>
      <c r="B79" s="37">
        <v>0</v>
      </c>
      <c r="C79" s="43">
        <v>0</v>
      </c>
    </row>
    <row r="80" spans="1:3" s="54" customFormat="1" x14ac:dyDescent="0.25">
      <c r="A80" s="42" t="s">
        <v>57</v>
      </c>
      <c r="B80" s="37">
        <v>1545</v>
      </c>
      <c r="C80" s="43">
        <v>218</v>
      </c>
    </row>
    <row r="81" spans="1:3" s="54" customFormat="1" x14ac:dyDescent="0.25">
      <c r="A81" s="42" t="s">
        <v>11</v>
      </c>
      <c r="B81" s="37">
        <v>292</v>
      </c>
      <c r="C81" s="43">
        <v>93</v>
      </c>
    </row>
    <row r="82" spans="1:3" s="54" customFormat="1" hidden="1" x14ac:dyDescent="0.25">
      <c r="A82" s="44" t="s">
        <v>58</v>
      </c>
      <c r="B82" s="37">
        <v>0</v>
      </c>
      <c r="C82" s="43"/>
    </row>
    <row r="83" spans="1:3" s="54" customFormat="1" hidden="1" x14ac:dyDescent="0.25">
      <c r="A83" s="44" t="s">
        <v>91</v>
      </c>
      <c r="B83" s="37">
        <v>0</v>
      </c>
      <c r="C83" s="43"/>
    </row>
    <row r="84" spans="1:3" s="54" customFormat="1" x14ac:dyDescent="0.25">
      <c r="A84" s="44" t="s">
        <v>42</v>
      </c>
      <c r="B84" s="37">
        <v>2473</v>
      </c>
      <c r="C84" s="43">
        <v>1329.6</v>
      </c>
    </row>
    <row r="85" spans="1:3" s="54" customFormat="1" x14ac:dyDescent="0.25">
      <c r="A85" s="44" t="s">
        <v>44</v>
      </c>
      <c r="B85" s="37">
        <v>27</v>
      </c>
      <c r="C85" s="43">
        <v>11.3</v>
      </c>
    </row>
    <row r="86" spans="1:3" s="54" customFormat="1" x14ac:dyDescent="0.25">
      <c r="A86" s="44" t="s">
        <v>43</v>
      </c>
      <c r="B86" s="37">
        <v>2906</v>
      </c>
      <c r="C86" s="43">
        <v>1417.8</v>
      </c>
    </row>
    <row r="87" spans="1:3" s="54" customFormat="1" hidden="1" x14ac:dyDescent="0.25">
      <c r="A87" s="44" t="s">
        <v>60</v>
      </c>
      <c r="B87" s="37">
        <v>0</v>
      </c>
      <c r="C87" s="43"/>
    </row>
    <row r="88" spans="1:3" s="55" customFormat="1" hidden="1" x14ac:dyDescent="0.25">
      <c r="A88" s="44" t="s">
        <v>61</v>
      </c>
      <c r="B88" s="37">
        <v>0</v>
      </c>
      <c r="C88" s="43"/>
    </row>
    <row r="89" spans="1:3" s="55" customFormat="1" x14ac:dyDescent="0.25">
      <c r="A89" s="39" t="s">
        <v>45</v>
      </c>
      <c r="B89" s="40">
        <f>SUM(B52:B81)</f>
        <v>96921</v>
      </c>
      <c r="C89" s="41">
        <f t="shared" ref="C89" si="0">SUM(C52:C81)</f>
        <v>51234.7</v>
      </c>
    </row>
    <row r="90" spans="1:3" s="54" customFormat="1" x14ac:dyDescent="0.25">
      <c r="A90" s="45" t="s">
        <v>46</v>
      </c>
      <c r="B90" s="46">
        <f>SUM(B82:B88)</f>
        <v>5406</v>
      </c>
      <c r="C90" s="47">
        <f t="shared" ref="C90" si="1">SUM(C82:C88)</f>
        <v>2758.7</v>
      </c>
    </row>
    <row r="91" spans="1:3" s="54" customFormat="1" x14ac:dyDescent="0.25">
      <c r="A91" s="39" t="s">
        <v>36</v>
      </c>
      <c r="B91" s="40">
        <f>B89+B90</f>
        <v>102327</v>
      </c>
      <c r="C91" s="41">
        <f t="shared" ref="C91" si="2">C89+C90</f>
        <v>53993.399999999994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271</v>
      </c>
      <c r="C93" s="43">
        <v>160.69999999999999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>
        <v>0</v>
      </c>
      <c r="C98" s="43">
        <v>0</v>
      </c>
    </row>
    <row r="99" spans="1:3" s="54" customFormat="1" x14ac:dyDescent="0.25">
      <c r="A99" s="42" t="s">
        <v>32</v>
      </c>
      <c r="B99" s="37">
        <v>25</v>
      </c>
      <c r="C99" s="43">
        <v>14.9</v>
      </c>
    </row>
    <row r="100" spans="1:3" s="54" customFormat="1" hidden="1" x14ac:dyDescent="0.25">
      <c r="A100" s="42" t="s">
        <v>7</v>
      </c>
      <c r="B100" s="37">
        <v>0</v>
      </c>
      <c r="C100" s="43">
        <v>0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x14ac:dyDescent="0.25">
      <c r="A103" s="42" t="s">
        <v>30</v>
      </c>
      <c r="B103" s="37">
        <v>828</v>
      </c>
      <c r="C103" s="43">
        <v>497.1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x14ac:dyDescent="0.25">
      <c r="A108" s="42" t="s">
        <v>28</v>
      </c>
      <c r="B108" s="37">
        <v>48</v>
      </c>
      <c r="C108" s="43">
        <v>31.9</v>
      </c>
    </row>
    <row r="109" spans="1:3" s="54" customFormat="1" hidden="1" x14ac:dyDescent="0.25">
      <c r="A109" s="42" t="s">
        <v>29</v>
      </c>
      <c r="B109" s="37">
        <v>0</v>
      </c>
      <c r="C109" s="43">
        <v>0</v>
      </c>
    </row>
    <row r="110" spans="1:3" s="54" customFormat="1" x14ac:dyDescent="0.25">
      <c r="A110" s="42" t="s">
        <v>15</v>
      </c>
      <c r="B110" s="37">
        <v>2686</v>
      </c>
      <c r="C110" s="43">
        <v>1544.9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12183</v>
      </c>
      <c r="C114" s="43">
        <v>7311.7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x14ac:dyDescent="0.25">
      <c r="A117" s="42" t="s">
        <v>39</v>
      </c>
      <c r="B117" s="37">
        <v>245</v>
      </c>
      <c r="C117" s="43">
        <v>162.69999999999999</v>
      </c>
    </row>
    <row r="118" spans="1:3" s="54" customFormat="1" hidden="1" x14ac:dyDescent="0.25">
      <c r="A118" s="42" t="s">
        <v>38</v>
      </c>
      <c r="B118" s="37"/>
      <c r="C118" s="43"/>
    </row>
    <row r="119" spans="1:3" s="54" customFormat="1" x14ac:dyDescent="0.25">
      <c r="A119" s="42" t="s">
        <v>37</v>
      </c>
      <c r="B119" s="37">
        <v>1026</v>
      </c>
      <c r="C119" s="43">
        <v>654.79999999999995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hidden="1" x14ac:dyDescent="0.25">
      <c r="A122" s="42" t="s">
        <v>11</v>
      </c>
      <c r="B122" s="37">
        <v>0</v>
      </c>
      <c r="C122" s="43">
        <v>0</v>
      </c>
    </row>
    <row r="123" spans="1:3" s="54" customFormat="1" x14ac:dyDescent="0.25">
      <c r="A123" s="39" t="s">
        <v>36</v>
      </c>
      <c r="B123" s="40">
        <f>SUM(B93:B122)</f>
        <v>17312</v>
      </c>
      <c r="C123" s="41">
        <f t="shared" ref="C123" si="3">SUM(C93:C122)</f>
        <v>10378.700000000001</v>
      </c>
    </row>
    <row r="124" spans="1:3" s="54" customFormat="1" x14ac:dyDescent="0.25">
      <c r="A124" s="99" t="s">
        <v>65</v>
      </c>
      <c r="B124" s="99"/>
      <c r="C124" s="99"/>
    </row>
    <row r="125" spans="1:3" s="54" customFormat="1" x14ac:dyDescent="0.25">
      <c r="A125" s="42" t="s">
        <v>27</v>
      </c>
      <c r="B125" s="37">
        <v>1113</v>
      </c>
      <c r="C125" s="43">
        <v>1739</v>
      </c>
    </row>
    <row r="126" spans="1:3" s="54" customFormat="1" hidden="1" x14ac:dyDescent="0.25">
      <c r="A126" s="42" t="s">
        <v>14</v>
      </c>
      <c r="B126" s="37">
        <v>0</v>
      </c>
      <c r="C126" s="43">
        <v>0</v>
      </c>
    </row>
    <row r="127" spans="1:3" s="54" customFormat="1" hidden="1" x14ac:dyDescent="0.25">
      <c r="A127" s="42" t="s">
        <v>9</v>
      </c>
      <c r="B127" s="37">
        <v>0</v>
      </c>
      <c r="C127" s="43">
        <v>0</v>
      </c>
    </row>
    <row r="128" spans="1:3" s="54" customFormat="1" hidden="1" x14ac:dyDescent="0.25">
      <c r="A128" s="42" t="s">
        <v>13</v>
      </c>
      <c r="B128" s="37">
        <v>0</v>
      </c>
      <c r="C128" s="43">
        <v>0</v>
      </c>
    </row>
    <row r="129" spans="1:3" s="54" customFormat="1" hidden="1" x14ac:dyDescent="0.25">
      <c r="A129" s="42" t="s">
        <v>56</v>
      </c>
      <c r="B129" s="37">
        <v>0</v>
      </c>
      <c r="C129" s="43">
        <v>0</v>
      </c>
    </row>
    <row r="130" spans="1:3" s="54" customFormat="1" x14ac:dyDescent="0.25">
      <c r="A130" s="42" t="s">
        <v>41</v>
      </c>
      <c r="B130" s="37">
        <v>247</v>
      </c>
      <c r="C130" s="43">
        <v>264</v>
      </c>
    </row>
    <row r="131" spans="1:3" s="54" customFormat="1" x14ac:dyDescent="0.25">
      <c r="A131" s="42" t="s">
        <v>32</v>
      </c>
      <c r="B131" s="37">
        <v>335</v>
      </c>
      <c r="C131" s="43">
        <v>355</v>
      </c>
    </row>
    <row r="132" spans="1:3" s="54" customFormat="1" x14ac:dyDescent="0.25">
      <c r="A132" s="42" t="s">
        <v>7</v>
      </c>
      <c r="B132" s="37">
        <v>184</v>
      </c>
      <c r="C132" s="43">
        <v>151</v>
      </c>
    </row>
    <row r="133" spans="1:3" s="54" customFormat="1" hidden="1" x14ac:dyDescent="0.25">
      <c r="A133" s="42" t="s">
        <v>24</v>
      </c>
      <c r="B133" s="37">
        <v>0</v>
      </c>
      <c r="C133" s="43">
        <v>0</v>
      </c>
    </row>
    <row r="134" spans="1:3" s="54" customFormat="1" hidden="1" x14ac:dyDescent="0.25">
      <c r="A134" s="42" t="s">
        <v>35</v>
      </c>
      <c r="B134" s="37">
        <v>0</v>
      </c>
      <c r="C134" s="43">
        <v>0</v>
      </c>
    </row>
    <row r="135" spans="1:3" s="54" customFormat="1" x14ac:dyDescent="0.25">
      <c r="A135" s="42" t="s">
        <v>30</v>
      </c>
      <c r="B135" s="37">
        <v>1822</v>
      </c>
      <c r="C135" s="43">
        <v>1887</v>
      </c>
    </row>
    <row r="136" spans="1:3" s="54" customFormat="1" hidden="1" x14ac:dyDescent="0.25">
      <c r="A136" s="42" t="s">
        <v>20</v>
      </c>
      <c r="B136" s="37">
        <v>0</v>
      </c>
      <c r="C136" s="43">
        <v>0</v>
      </c>
    </row>
    <row r="137" spans="1:3" s="54" customFormat="1" hidden="1" x14ac:dyDescent="0.25">
      <c r="A137" s="42" t="s">
        <v>17</v>
      </c>
      <c r="B137" s="37">
        <v>0</v>
      </c>
      <c r="C137" s="43">
        <v>0</v>
      </c>
    </row>
    <row r="138" spans="1:3" s="54" customFormat="1" hidden="1" x14ac:dyDescent="0.25">
      <c r="A138" s="42" t="s">
        <v>12</v>
      </c>
      <c r="B138" s="37">
        <v>0</v>
      </c>
      <c r="C138" s="43">
        <v>0</v>
      </c>
    </row>
    <row r="139" spans="1:3" s="54" customFormat="1" x14ac:dyDescent="0.25">
      <c r="A139" s="42" t="s">
        <v>40</v>
      </c>
      <c r="B139" s="37">
        <v>567</v>
      </c>
      <c r="C139" s="43">
        <v>408</v>
      </c>
    </row>
    <row r="140" spans="1:3" s="54" customFormat="1" x14ac:dyDescent="0.25">
      <c r="A140" s="42" t="s">
        <v>28</v>
      </c>
      <c r="B140" s="37">
        <v>706</v>
      </c>
      <c r="C140" s="43">
        <v>721</v>
      </c>
    </row>
    <row r="141" spans="1:3" s="54" customFormat="1" x14ac:dyDescent="0.25">
      <c r="A141" s="42" t="s">
        <v>29</v>
      </c>
      <c r="B141" s="37">
        <v>4438</v>
      </c>
      <c r="C141" s="43">
        <v>3565</v>
      </c>
    </row>
    <row r="142" spans="1:3" s="54" customFormat="1" x14ac:dyDescent="0.25">
      <c r="A142" s="42" t="s">
        <v>15</v>
      </c>
      <c r="B142" s="37">
        <v>4229</v>
      </c>
      <c r="C142" s="43">
        <v>5343</v>
      </c>
    </row>
    <row r="143" spans="1:3" s="54" customFormat="1" hidden="1" x14ac:dyDescent="0.25">
      <c r="A143" s="42" t="s">
        <v>10</v>
      </c>
      <c r="B143" s="37">
        <v>0</v>
      </c>
      <c r="C143" s="43">
        <v>0</v>
      </c>
    </row>
    <row r="144" spans="1:3" s="54" customFormat="1" hidden="1" x14ac:dyDescent="0.25">
      <c r="A144" s="42" t="s">
        <v>8</v>
      </c>
      <c r="B144" s="37">
        <v>0</v>
      </c>
      <c r="C144" s="43">
        <v>0</v>
      </c>
    </row>
    <row r="145" spans="1:3" s="54" customFormat="1" hidden="1" x14ac:dyDescent="0.25">
      <c r="A145" s="42" t="s">
        <v>47</v>
      </c>
      <c r="B145" s="37">
        <v>0</v>
      </c>
      <c r="C145" s="43">
        <v>0</v>
      </c>
    </row>
    <row r="146" spans="1:3" s="54" customFormat="1" x14ac:dyDescent="0.25">
      <c r="A146" s="42" t="s">
        <v>16</v>
      </c>
      <c r="B146" s="37">
        <v>12381</v>
      </c>
      <c r="C146" s="43">
        <v>10678.6</v>
      </c>
    </row>
    <row r="147" spans="1:3" s="54" customFormat="1" hidden="1" x14ac:dyDescent="0.25">
      <c r="A147" s="42" t="s">
        <v>55</v>
      </c>
      <c r="B147" s="37">
        <v>0</v>
      </c>
      <c r="C147" s="43">
        <v>0</v>
      </c>
    </row>
    <row r="148" spans="1:3" s="54" customFormat="1" hidden="1" x14ac:dyDescent="0.25">
      <c r="A148" s="42" t="s">
        <v>23</v>
      </c>
      <c r="B148" s="37">
        <v>0</v>
      </c>
      <c r="C148" s="43">
        <v>0</v>
      </c>
    </row>
    <row r="149" spans="1:3" s="54" customFormat="1" x14ac:dyDescent="0.25">
      <c r="A149" s="42" t="s">
        <v>39</v>
      </c>
      <c r="B149" s="37">
        <v>632</v>
      </c>
      <c r="C149" s="43">
        <v>608</v>
      </c>
    </row>
    <row r="150" spans="1:3" s="54" customFormat="1" hidden="1" x14ac:dyDescent="0.25">
      <c r="A150" s="42" t="s">
        <v>38</v>
      </c>
      <c r="B150" s="37"/>
      <c r="C150" s="43"/>
    </row>
    <row r="151" spans="1:3" s="54" customFormat="1" x14ac:dyDescent="0.25">
      <c r="A151" s="42" t="s">
        <v>37</v>
      </c>
      <c r="B151" s="37">
        <v>1140</v>
      </c>
      <c r="C151" s="43">
        <v>1087</v>
      </c>
    </row>
    <row r="152" spans="1:3" s="54" customFormat="1" hidden="1" x14ac:dyDescent="0.25">
      <c r="A152" s="42" t="s">
        <v>21</v>
      </c>
      <c r="B152" s="37">
        <v>0</v>
      </c>
      <c r="C152" s="43">
        <v>0</v>
      </c>
    </row>
    <row r="153" spans="1:3" s="54" customFormat="1" x14ac:dyDescent="0.25">
      <c r="A153" s="42" t="s">
        <v>57</v>
      </c>
      <c r="B153" s="37">
        <v>16878</v>
      </c>
      <c r="C153" s="43">
        <v>9566</v>
      </c>
    </row>
    <row r="154" spans="1:3" s="54" customFormat="1" x14ac:dyDescent="0.25">
      <c r="A154" s="42" t="s">
        <v>11</v>
      </c>
      <c r="B154" s="37">
        <v>52</v>
      </c>
      <c r="C154" s="43">
        <v>42</v>
      </c>
    </row>
    <row r="155" spans="1:3" s="54" customFormat="1" hidden="1" x14ac:dyDescent="0.25">
      <c r="A155" s="44" t="s">
        <v>58</v>
      </c>
      <c r="B155" s="37">
        <v>0</v>
      </c>
      <c r="C155" s="43"/>
    </row>
    <row r="156" spans="1:3" s="54" customFormat="1" hidden="1" x14ac:dyDescent="0.25">
      <c r="A156" s="44" t="s">
        <v>59</v>
      </c>
      <c r="B156" s="37">
        <v>0</v>
      </c>
      <c r="C156" s="43"/>
    </row>
    <row r="157" spans="1:3" s="54" customFormat="1" hidden="1" x14ac:dyDescent="0.25">
      <c r="A157" s="44" t="s">
        <v>42</v>
      </c>
      <c r="B157" s="37">
        <v>0</v>
      </c>
      <c r="C157" s="43"/>
    </row>
    <row r="158" spans="1:3" s="54" customFormat="1" x14ac:dyDescent="0.25">
      <c r="A158" s="44" t="s">
        <v>44</v>
      </c>
      <c r="B158" s="37">
        <v>13</v>
      </c>
      <c r="C158" s="43">
        <v>47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/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44724</v>
      </c>
      <c r="C163" s="41">
        <f t="shared" ref="C163" si="4">SUM(C125:C154)</f>
        <v>36414.6</v>
      </c>
    </row>
    <row r="164" spans="1:3" s="54" customFormat="1" ht="19.5" customHeight="1" x14ac:dyDescent="0.25">
      <c r="A164" s="45" t="s">
        <v>46</v>
      </c>
      <c r="B164" s="46">
        <f>SUM(B155:B162)</f>
        <v>13</v>
      </c>
      <c r="C164" s="47">
        <f t="shared" ref="C164" si="5">SUM(C155:C162)</f>
        <v>47</v>
      </c>
    </row>
    <row r="165" spans="1:3" s="54" customFormat="1" x14ac:dyDescent="0.25">
      <c r="A165" s="39" t="s">
        <v>36</v>
      </c>
      <c r="B165" s="40">
        <f>B163+B164</f>
        <v>44737</v>
      </c>
      <c r="C165" s="41">
        <f t="shared" ref="C165" si="6">C163+C164</f>
        <v>36461.599999999999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8">
        <v>0</v>
      </c>
      <c r="C175" s="59">
        <v>0</v>
      </c>
    </row>
    <row r="176" spans="1:3" s="54" customFormat="1" x14ac:dyDescent="0.25">
      <c r="A176" s="42" t="s">
        <v>16</v>
      </c>
      <c r="B176" s="56">
        <v>2202</v>
      </c>
      <c r="C176" s="57">
        <v>22894</v>
      </c>
    </row>
    <row r="177" spans="1:3" s="54" customFormat="1" hidden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x14ac:dyDescent="0.25">
      <c r="A188" s="42" t="s">
        <v>70</v>
      </c>
      <c r="B188" s="56">
        <v>152</v>
      </c>
      <c r="C188" s="57">
        <v>1593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hidden="1" x14ac:dyDescent="0.25">
      <c r="A190" s="42" t="s">
        <v>27</v>
      </c>
      <c r="B190" s="56">
        <v>0</v>
      </c>
      <c r="C190" s="57">
        <v>0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x14ac:dyDescent="0.25">
      <c r="A192" s="42" t="s">
        <v>29</v>
      </c>
      <c r="B192" s="56">
        <v>195</v>
      </c>
      <c r="C192" s="57">
        <v>953.7</v>
      </c>
    </row>
    <row r="193" spans="1:8" s="54" customFormat="1" x14ac:dyDescent="0.25">
      <c r="A193" s="42" t="s">
        <v>30</v>
      </c>
      <c r="B193" s="56">
        <v>295</v>
      </c>
      <c r="C193" s="57">
        <v>3174</v>
      </c>
    </row>
    <row r="194" spans="1:8" s="54" customFormat="1" hidden="1" x14ac:dyDescent="0.25">
      <c r="A194" s="42" t="s">
        <v>31</v>
      </c>
      <c r="B194" s="56">
        <v>0</v>
      </c>
      <c r="C194" s="57">
        <v>0</v>
      </c>
    </row>
    <row r="195" spans="1:8" s="54" customFormat="1" hidden="1" x14ac:dyDescent="0.25">
      <c r="A195" s="42" t="s">
        <v>32</v>
      </c>
      <c r="B195" s="56">
        <v>0</v>
      </c>
      <c r="C195" s="57">
        <v>0</v>
      </c>
    </row>
    <row r="196" spans="1:8" s="54" customFormat="1" hidden="1" x14ac:dyDescent="0.25">
      <c r="A196" s="42" t="s">
        <v>33</v>
      </c>
      <c r="B196" s="56">
        <v>0</v>
      </c>
      <c r="C196" s="57">
        <v>0</v>
      </c>
    </row>
    <row r="197" spans="1:8" s="54" customFormat="1" ht="30" hidden="1" x14ac:dyDescent="0.25">
      <c r="A197" s="42" t="s">
        <v>34</v>
      </c>
      <c r="B197" s="56">
        <v>0</v>
      </c>
      <c r="C197" s="57">
        <v>0</v>
      </c>
    </row>
    <row r="198" spans="1:8" s="54" customFormat="1" hidden="1" x14ac:dyDescent="0.25">
      <c r="A198" s="42" t="s">
        <v>35</v>
      </c>
      <c r="B198" s="56">
        <v>0</v>
      </c>
      <c r="C198" s="57">
        <v>0</v>
      </c>
    </row>
    <row r="199" spans="1:8" s="54" customFormat="1" x14ac:dyDescent="0.25">
      <c r="A199" s="39" t="s">
        <v>36</v>
      </c>
      <c r="B199" s="40">
        <f>SUM(B167:B198)</f>
        <v>2844</v>
      </c>
      <c r="C199" s="41">
        <f>SUM(C167:C198)</f>
        <v>28614.7</v>
      </c>
    </row>
    <row r="200" spans="1:8" s="54" customFormat="1" x14ac:dyDescent="0.25">
      <c r="A200" s="50" t="s">
        <v>48</v>
      </c>
      <c r="B200" s="40">
        <v>10726</v>
      </c>
      <c r="C200" s="41">
        <v>24709.4</v>
      </c>
    </row>
    <row r="201" spans="1:8" s="54" customFormat="1" x14ac:dyDescent="0.25">
      <c r="A201" s="51" t="s">
        <v>49</v>
      </c>
      <c r="B201" s="46">
        <v>441</v>
      </c>
      <c r="C201" s="47">
        <v>1020.5</v>
      </c>
    </row>
    <row r="202" spans="1:8" s="54" customFormat="1" ht="15.75" x14ac:dyDescent="0.25">
      <c r="A202" s="52" t="s">
        <v>50</v>
      </c>
      <c r="B202" s="52"/>
      <c r="C202" s="53">
        <f>C49+C91+C123+C165+C199+C200</f>
        <v>250420.60000000003</v>
      </c>
    </row>
    <row r="203" spans="1:8" x14ac:dyDescent="0.25">
      <c r="A203" s="50" t="s">
        <v>92</v>
      </c>
      <c r="B203" s="66">
        <v>9679</v>
      </c>
      <c r="C203" s="41">
        <v>11475.4</v>
      </c>
      <c r="D203" s="54"/>
      <c r="E203" s="54"/>
      <c r="F203" s="54"/>
      <c r="G203" s="54"/>
      <c r="H203" s="54"/>
    </row>
    <row r="204" spans="1:8" x14ac:dyDescent="0.25">
      <c r="A204" s="50" t="s">
        <v>93</v>
      </c>
      <c r="B204" s="66">
        <v>4991</v>
      </c>
      <c r="C204" s="41">
        <v>5098.3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110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74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s="54" customFormat="1" x14ac:dyDescent="0.25">
      <c r="A11" s="48">
        <v>1</v>
      </c>
      <c r="B11" s="37">
        <v>2</v>
      </c>
      <c r="C11" s="48">
        <v>3</v>
      </c>
    </row>
    <row r="12" spans="1:5" s="54" customFormat="1" x14ac:dyDescent="0.25">
      <c r="A12" s="99" t="s">
        <v>63</v>
      </c>
      <c r="B12" s="99"/>
      <c r="C12" s="99"/>
    </row>
    <row r="13" spans="1:5" s="54" customFormat="1" x14ac:dyDescent="0.25">
      <c r="A13" s="36" t="s">
        <v>7</v>
      </c>
      <c r="B13" s="37">
        <v>329</v>
      </c>
      <c r="C13" s="43">
        <v>5495.8</v>
      </c>
    </row>
    <row r="14" spans="1:5" s="54" customFormat="1" hidden="1" x14ac:dyDescent="0.25">
      <c r="A14" s="36" t="s">
        <v>67</v>
      </c>
      <c r="B14" s="37">
        <v>0</v>
      </c>
      <c r="C14" s="43">
        <v>0</v>
      </c>
    </row>
    <row r="15" spans="1:5" s="54" customFormat="1" hidden="1" x14ac:dyDescent="0.25">
      <c r="A15" s="36" t="s">
        <v>8</v>
      </c>
      <c r="B15" s="37">
        <v>0</v>
      </c>
      <c r="C15" s="43">
        <v>0</v>
      </c>
    </row>
    <row r="16" spans="1:5" s="54" customFormat="1" hidden="1" x14ac:dyDescent="0.25">
      <c r="A16" s="36" t="s">
        <v>56</v>
      </c>
      <c r="B16" s="37"/>
      <c r="C16" s="43"/>
    </row>
    <row r="17" spans="1:3" s="54" customFormat="1" hidden="1" x14ac:dyDescent="0.25">
      <c r="A17" s="36" t="s">
        <v>9</v>
      </c>
      <c r="B17" s="37">
        <v>0</v>
      </c>
      <c r="C17" s="43">
        <v>0</v>
      </c>
    </row>
    <row r="18" spans="1:3" s="54" customFormat="1" hidden="1" x14ac:dyDescent="0.25">
      <c r="A18" s="36" t="s">
        <v>10</v>
      </c>
      <c r="B18" s="37">
        <v>0</v>
      </c>
      <c r="C18" s="43">
        <v>0</v>
      </c>
    </row>
    <row r="19" spans="1:3" s="54" customFormat="1" hidden="1" x14ac:dyDescent="0.25">
      <c r="A19" s="36" t="s">
        <v>11</v>
      </c>
      <c r="B19" s="37">
        <v>0</v>
      </c>
      <c r="C19" s="43">
        <v>0</v>
      </c>
    </row>
    <row r="20" spans="1:3" s="54" customFormat="1" hidden="1" x14ac:dyDescent="0.25">
      <c r="A20" s="36" t="s">
        <v>12</v>
      </c>
      <c r="B20" s="37">
        <v>0</v>
      </c>
      <c r="C20" s="43">
        <v>0</v>
      </c>
    </row>
    <row r="21" spans="1:3" s="54" customFormat="1" hidden="1" x14ac:dyDescent="0.25">
      <c r="A21" s="36" t="s">
        <v>13</v>
      </c>
      <c r="B21" s="37">
        <v>0</v>
      </c>
      <c r="C21" s="43">
        <v>0</v>
      </c>
    </row>
    <row r="22" spans="1:3" s="54" customFormat="1" hidden="1" x14ac:dyDescent="0.25">
      <c r="A22" s="36" t="s">
        <v>14</v>
      </c>
      <c r="B22" s="37">
        <v>0</v>
      </c>
      <c r="C22" s="43">
        <v>0</v>
      </c>
    </row>
    <row r="23" spans="1:3" s="54" customFormat="1" x14ac:dyDescent="0.25">
      <c r="A23" s="36" t="s">
        <v>15</v>
      </c>
      <c r="B23" s="37">
        <v>487</v>
      </c>
      <c r="C23" s="43">
        <v>8361.7000000000007</v>
      </c>
    </row>
    <row r="24" spans="1:3" s="54" customFormat="1" x14ac:dyDescent="0.25">
      <c r="A24" s="36" t="s">
        <v>16</v>
      </c>
      <c r="B24" s="37">
        <v>868</v>
      </c>
      <c r="C24" s="43">
        <v>15484.7</v>
      </c>
    </row>
    <row r="25" spans="1:3" s="54" customFormat="1" hidden="1" x14ac:dyDescent="0.25">
      <c r="A25" s="36" t="s">
        <v>17</v>
      </c>
      <c r="B25" s="37">
        <v>0</v>
      </c>
      <c r="C25" s="43">
        <v>0</v>
      </c>
    </row>
    <row r="26" spans="1:3" s="54" customFormat="1" hidden="1" x14ac:dyDescent="0.25">
      <c r="A26" s="36" t="s">
        <v>18</v>
      </c>
      <c r="B26" s="37">
        <v>0</v>
      </c>
      <c r="C26" s="43">
        <v>0</v>
      </c>
    </row>
    <row r="27" spans="1:3" s="54" customFormat="1" hidden="1" x14ac:dyDescent="0.25">
      <c r="A27" s="36" t="s">
        <v>19</v>
      </c>
      <c r="B27" s="37">
        <v>0</v>
      </c>
      <c r="C27" s="43">
        <v>0</v>
      </c>
    </row>
    <row r="28" spans="1:3" s="54" customFormat="1" hidden="1" x14ac:dyDescent="0.25">
      <c r="A28" s="36" t="s">
        <v>53</v>
      </c>
      <c r="B28" s="37">
        <v>0</v>
      </c>
      <c r="C28" s="43">
        <v>0</v>
      </c>
    </row>
    <row r="29" spans="1:3" s="54" customFormat="1" hidden="1" x14ac:dyDescent="0.25">
      <c r="A29" s="36" t="s">
        <v>20</v>
      </c>
      <c r="B29" s="37">
        <v>0</v>
      </c>
      <c r="C29" s="43">
        <v>0</v>
      </c>
    </row>
    <row r="30" spans="1:3" s="54" customFormat="1" hidden="1" x14ac:dyDescent="0.25">
      <c r="A30" s="36" t="s">
        <v>21</v>
      </c>
      <c r="B30" s="37">
        <v>0</v>
      </c>
      <c r="C30" s="43">
        <v>0</v>
      </c>
    </row>
    <row r="31" spans="1:3" s="54" customFormat="1" hidden="1" x14ac:dyDescent="0.25">
      <c r="A31" s="36" t="s">
        <v>22</v>
      </c>
      <c r="B31" s="37">
        <v>0</v>
      </c>
      <c r="C31" s="43">
        <v>0</v>
      </c>
    </row>
    <row r="32" spans="1:3" s="54" customFormat="1" hidden="1" x14ac:dyDescent="0.25">
      <c r="A32" s="36" t="s">
        <v>23</v>
      </c>
      <c r="B32" s="37">
        <v>0</v>
      </c>
      <c r="C32" s="43">
        <v>0</v>
      </c>
    </row>
    <row r="33" spans="1:3" s="54" customFormat="1" hidden="1" x14ac:dyDescent="0.25">
      <c r="A33" s="36" t="s">
        <v>24</v>
      </c>
      <c r="B33" s="37">
        <v>0</v>
      </c>
      <c r="C33" s="43">
        <v>0</v>
      </c>
    </row>
    <row r="34" spans="1:3" s="54" customFormat="1" hidden="1" x14ac:dyDescent="0.25">
      <c r="A34" s="36" t="s">
        <v>25</v>
      </c>
      <c r="B34" s="37">
        <v>0</v>
      </c>
      <c r="C34" s="43">
        <v>0</v>
      </c>
    </row>
    <row r="35" spans="1:3" s="54" customFormat="1" hidden="1" x14ac:dyDescent="0.25">
      <c r="A35" s="36" t="s">
        <v>51</v>
      </c>
      <c r="B35" s="37">
        <v>0</v>
      </c>
      <c r="C35" s="43">
        <v>0</v>
      </c>
    </row>
    <row r="36" spans="1:3" s="54" customFormat="1" x14ac:dyDescent="0.25">
      <c r="A36" s="36" t="s">
        <v>52</v>
      </c>
      <c r="B36" s="37">
        <v>573</v>
      </c>
      <c r="C36" s="43">
        <v>9963.2000000000007</v>
      </c>
    </row>
    <row r="37" spans="1:3" s="54" customFormat="1" hidden="1" x14ac:dyDescent="0.25">
      <c r="A37" s="36" t="s">
        <v>26</v>
      </c>
      <c r="B37" s="37">
        <v>0</v>
      </c>
      <c r="C37" s="43">
        <v>0</v>
      </c>
    </row>
    <row r="38" spans="1:3" s="54" customFormat="1" x14ac:dyDescent="0.25">
      <c r="A38" s="36" t="s">
        <v>27</v>
      </c>
      <c r="B38" s="37">
        <v>260</v>
      </c>
      <c r="C38" s="43">
        <v>2723.6</v>
      </c>
    </row>
    <row r="39" spans="1:3" s="54" customFormat="1" hidden="1" x14ac:dyDescent="0.25">
      <c r="A39" s="36" t="s">
        <v>28</v>
      </c>
      <c r="B39" s="37">
        <v>0</v>
      </c>
      <c r="C39" s="43">
        <v>0</v>
      </c>
    </row>
    <row r="40" spans="1:3" s="54" customFormat="1" hidden="1" x14ac:dyDescent="0.25">
      <c r="A40" s="36" t="s">
        <v>29</v>
      </c>
      <c r="B40" s="37">
        <v>0</v>
      </c>
      <c r="C40" s="43">
        <v>0</v>
      </c>
    </row>
    <row r="41" spans="1:3" s="54" customFormat="1" x14ac:dyDescent="0.25">
      <c r="A41" s="36" t="s">
        <v>30</v>
      </c>
      <c r="B41" s="37">
        <v>293</v>
      </c>
      <c r="C41" s="43">
        <v>4382.2</v>
      </c>
    </row>
    <row r="42" spans="1:3" s="54" customFormat="1" ht="30" hidden="1" x14ac:dyDescent="0.25">
      <c r="A42" s="36" t="s">
        <v>54</v>
      </c>
      <c r="B42" s="37">
        <v>0</v>
      </c>
      <c r="C42" s="43">
        <v>0</v>
      </c>
    </row>
    <row r="43" spans="1:3" s="54" customFormat="1" hidden="1" x14ac:dyDescent="0.25">
      <c r="A43" s="36" t="s">
        <v>31</v>
      </c>
      <c r="B43" s="37">
        <v>0</v>
      </c>
      <c r="C43" s="43">
        <v>0</v>
      </c>
    </row>
    <row r="44" spans="1:3" s="54" customFormat="1" hidden="1" x14ac:dyDescent="0.25">
      <c r="A44" s="36" t="s">
        <v>32</v>
      </c>
      <c r="B44" s="37">
        <v>0</v>
      </c>
      <c r="C44" s="43">
        <v>0</v>
      </c>
    </row>
    <row r="45" spans="1:3" s="54" customFormat="1" hidden="1" x14ac:dyDescent="0.25">
      <c r="A45" s="36" t="s">
        <v>33</v>
      </c>
      <c r="B45" s="37">
        <v>0</v>
      </c>
      <c r="C45" s="43">
        <v>0</v>
      </c>
    </row>
    <row r="46" spans="1:3" s="54" customFormat="1" ht="30" hidden="1" x14ac:dyDescent="0.25">
      <c r="A46" s="36" t="s">
        <v>34</v>
      </c>
      <c r="B46" s="37">
        <v>0</v>
      </c>
      <c r="C46" s="43">
        <v>0</v>
      </c>
    </row>
    <row r="47" spans="1:3" s="54" customFormat="1" hidden="1" x14ac:dyDescent="0.25">
      <c r="A47" s="36" t="s">
        <v>55</v>
      </c>
      <c r="B47" s="37">
        <v>0</v>
      </c>
      <c r="C47" s="43">
        <v>0</v>
      </c>
    </row>
    <row r="48" spans="1:3" s="54" customFormat="1" hidden="1" x14ac:dyDescent="0.25">
      <c r="A48" s="36" t="s">
        <v>35</v>
      </c>
      <c r="B48" s="37">
        <v>0</v>
      </c>
      <c r="C48" s="43">
        <v>0</v>
      </c>
    </row>
    <row r="49" spans="1:3" s="54" customFormat="1" x14ac:dyDescent="0.25">
      <c r="A49" s="39" t="s">
        <v>36</v>
      </c>
      <c r="B49" s="40">
        <f>SUM(B13:B48)</f>
        <v>2810</v>
      </c>
      <c r="C49" s="41">
        <f>SUM(C13:C48)</f>
        <v>46411.199999999997</v>
      </c>
    </row>
    <row r="50" spans="1:3" s="54" customFormat="1" x14ac:dyDescent="0.25">
      <c r="A50" s="99" t="s">
        <v>66</v>
      </c>
      <c r="B50" s="99"/>
      <c r="C50" s="99"/>
    </row>
    <row r="51" spans="1:3" s="54" customFormat="1" x14ac:dyDescent="0.25">
      <c r="A51" s="99" t="s">
        <v>94</v>
      </c>
      <c r="B51" s="99"/>
      <c r="C51" s="99"/>
    </row>
    <row r="52" spans="1:3" s="54" customFormat="1" x14ac:dyDescent="0.25">
      <c r="A52" s="42" t="s">
        <v>27</v>
      </c>
      <c r="B52" s="37">
        <v>4716</v>
      </c>
      <c r="C52" s="43">
        <v>1932</v>
      </c>
    </row>
    <row r="53" spans="1:3" s="54" customFormat="1" hidden="1" x14ac:dyDescent="0.25">
      <c r="A53" s="42" t="s">
        <v>14</v>
      </c>
      <c r="B53" s="37">
        <v>0</v>
      </c>
      <c r="C53" s="43">
        <v>0</v>
      </c>
    </row>
    <row r="54" spans="1:3" s="54" customFormat="1" hidden="1" x14ac:dyDescent="0.25">
      <c r="A54" s="42" t="s">
        <v>9</v>
      </c>
      <c r="B54" s="37">
        <v>0</v>
      </c>
      <c r="C54" s="43">
        <v>0</v>
      </c>
    </row>
    <row r="55" spans="1:3" s="54" customFormat="1" hidden="1" x14ac:dyDescent="0.25">
      <c r="A55" s="42" t="s">
        <v>13</v>
      </c>
      <c r="B55" s="37">
        <v>0</v>
      </c>
      <c r="C55" s="43">
        <v>0</v>
      </c>
    </row>
    <row r="56" spans="1:3" s="54" customFormat="1" hidden="1" x14ac:dyDescent="0.25">
      <c r="A56" s="42" t="s">
        <v>56</v>
      </c>
      <c r="B56" s="37">
        <v>0</v>
      </c>
      <c r="C56" s="43">
        <v>0</v>
      </c>
    </row>
    <row r="57" spans="1:3" s="54" customFormat="1" x14ac:dyDescent="0.25">
      <c r="A57" s="42" t="s">
        <v>41</v>
      </c>
      <c r="B57" s="37">
        <v>122</v>
      </c>
      <c r="C57" s="43">
        <v>36</v>
      </c>
    </row>
    <row r="58" spans="1:3" s="54" customFormat="1" x14ac:dyDescent="0.25">
      <c r="A58" s="42" t="s">
        <v>32</v>
      </c>
      <c r="B58" s="37">
        <v>277</v>
      </c>
      <c r="C58" s="43">
        <v>140</v>
      </c>
    </row>
    <row r="59" spans="1:3" s="54" customFormat="1" x14ac:dyDescent="0.25">
      <c r="A59" s="42" t="s">
        <v>7</v>
      </c>
      <c r="B59" s="37">
        <v>553</v>
      </c>
      <c r="C59" s="43">
        <v>187</v>
      </c>
    </row>
    <row r="60" spans="1:3" s="54" customFormat="1" hidden="1" x14ac:dyDescent="0.25">
      <c r="A60" s="42" t="s">
        <v>24</v>
      </c>
      <c r="B60" s="37">
        <v>0</v>
      </c>
      <c r="C60" s="43">
        <v>0</v>
      </c>
    </row>
    <row r="61" spans="1:3" s="54" customFormat="1" hidden="1" x14ac:dyDescent="0.25">
      <c r="A61" s="42" t="s">
        <v>35</v>
      </c>
      <c r="B61" s="37">
        <v>0</v>
      </c>
      <c r="C61" s="43">
        <v>0</v>
      </c>
    </row>
    <row r="62" spans="1:3" s="54" customFormat="1" x14ac:dyDescent="0.25">
      <c r="A62" s="42" t="s">
        <v>30</v>
      </c>
      <c r="B62" s="37">
        <v>1197</v>
      </c>
      <c r="C62" s="43">
        <v>480</v>
      </c>
    </row>
    <row r="63" spans="1:3" s="54" customFormat="1" hidden="1" x14ac:dyDescent="0.25">
      <c r="A63" s="42" t="s">
        <v>20</v>
      </c>
      <c r="B63" s="37">
        <v>0</v>
      </c>
      <c r="C63" s="43">
        <v>0</v>
      </c>
    </row>
    <row r="64" spans="1:3" s="54" customFormat="1" hidden="1" x14ac:dyDescent="0.25">
      <c r="A64" s="42" t="s">
        <v>17</v>
      </c>
      <c r="B64" s="37">
        <v>0</v>
      </c>
      <c r="C64" s="43">
        <v>0</v>
      </c>
    </row>
    <row r="65" spans="1:3" s="54" customFormat="1" hidden="1" x14ac:dyDescent="0.25">
      <c r="A65" s="42" t="s">
        <v>12</v>
      </c>
      <c r="B65" s="37">
        <v>0</v>
      </c>
      <c r="C65" s="43">
        <v>0</v>
      </c>
    </row>
    <row r="66" spans="1:3" s="54" customFormat="1" x14ac:dyDescent="0.25">
      <c r="A66" s="42" t="s">
        <v>40</v>
      </c>
      <c r="B66" s="37">
        <v>688</v>
      </c>
      <c r="C66" s="43">
        <v>204</v>
      </c>
    </row>
    <row r="67" spans="1:3" s="54" customFormat="1" x14ac:dyDescent="0.25">
      <c r="A67" s="42" t="s">
        <v>28</v>
      </c>
      <c r="B67" s="37">
        <v>1578</v>
      </c>
      <c r="C67" s="43">
        <v>445</v>
      </c>
    </row>
    <row r="68" spans="1:3" s="54" customFormat="1" hidden="1" x14ac:dyDescent="0.25">
      <c r="A68" s="42" t="s">
        <v>29</v>
      </c>
      <c r="B68" s="37"/>
      <c r="C68" s="43"/>
    </row>
    <row r="69" spans="1:3" s="54" customFormat="1" x14ac:dyDescent="0.25">
      <c r="A69" s="42" t="s">
        <v>15</v>
      </c>
      <c r="B69" s="37">
        <v>13164</v>
      </c>
      <c r="C69" s="43">
        <v>7461</v>
      </c>
    </row>
    <row r="70" spans="1:3" s="54" customFormat="1" hidden="1" x14ac:dyDescent="0.25">
      <c r="A70" s="42" t="s">
        <v>10</v>
      </c>
      <c r="B70" s="37">
        <v>0</v>
      </c>
      <c r="C70" s="43">
        <v>0</v>
      </c>
    </row>
    <row r="71" spans="1:3" s="54" customFormat="1" hidden="1" x14ac:dyDescent="0.25">
      <c r="A71" s="42" t="s">
        <v>8</v>
      </c>
      <c r="B71" s="37">
        <v>0</v>
      </c>
      <c r="C71" s="43">
        <v>0</v>
      </c>
    </row>
    <row r="72" spans="1:3" s="54" customFormat="1" hidden="1" x14ac:dyDescent="0.25">
      <c r="A72" s="42" t="s">
        <v>47</v>
      </c>
      <c r="B72" s="37">
        <v>0</v>
      </c>
      <c r="C72" s="43">
        <v>0</v>
      </c>
    </row>
    <row r="73" spans="1:3" s="54" customFormat="1" x14ac:dyDescent="0.25">
      <c r="A73" s="42" t="s">
        <v>16</v>
      </c>
      <c r="B73" s="37">
        <v>43504</v>
      </c>
      <c r="C73" s="43">
        <v>14687.5</v>
      </c>
    </row>
    <row r="74" spans="1:3" s="54" customFormat="1" hidden="1" x14ac:dyDescent="0.25">
      <c r="A74" s="42" t="s">
        <v>55</v>
      </c>
      <c r="B74" s="37">
        <v>0</v>
      </c>
      <c r="C74" s="43">
        <v>0</v>
      </c>
    </row>
    <row r="75" spans="1:3" s="54" customFormat="1" hidden="1" x14ac:dyDescent="0.25">
      <c r="A75" s="42" t="s">
        <v>23</v>
      </c>
      <c r="B75" s="37">
        <v>0</v>
      </c>
      <c r="C75" s="43">
        <v>0</v>
      </c>
    </row>
    <row r="76" spans="1:3" s="54" customFormat="1" hidden="1" x14ac:dyDescent="0.25">
      <c r="A76" s="42" t="s">
        <v>39</v>
      </c>
      <c r="B76" s="37">
        <v>0</v>
      </c>
      <c r="C76" s="43">
        <v>0</v>
      </c>
    </row>
    <row r="77" spans="1:3" s="54" customFormat="1" x14ac:dyDescent="0.25">
      <c r="A77" s="42" t="s">
        <v>38</v>
      </c>
      <c r="B77" s="37">
        <v>306</v>
      </c>
      <c r="C77" s="43">
        <v>89</v>
      </c>
    </row>
    <row r="78" spans="1:3" s="54" customFormat="1" x14ac:dyDescent="0.25">
      <c r="A78" s="42" t="s">
        <v>37</v>
      </c>
      <c r="B78" s="37">
        <v>3039</v>
      </c>
      <c r="C78" s="43">
        <v>1100</v>
      </c>
    </row>
    <row r="79" spans="1:3" s="54" customFormat="1" hidden="1" x14ac:dyDescent="0.25">
      <c r="A79" s="42" t="s">
        <v>21</v>
      </c>
      <c r="B79" s="37">
        <v>0</v>
      </c>
      <c r="C79" s="43">
        <v>0</v>
      </c>
    </row>
    <row r="80" spans="1:3" s="54" customFormat="1" x14ac:dyDescent="0.25">
      <c r="A80" s="42" t="s">
        <v>57</v>
      </c>
      <c r="B80" s="37">
        <v>923</v>
      </c>
      <c r="C80" s="43">
        <v>357</v>
      </c>
    </row>
    <row r="81" spans="1:3" s="54" customFormat="1" hidden="1" x14ac:dyDescent="0.25">
      <c r="A81" s="42" t="s">
        <v>11</v>
      </c>
      <c r="B81" s="37">
        <v>0</v>
      </c>
      <c r="C81" s="43">
        <v>0</v>
      </c>
    </row>
    <row r="82" spans="1:3" s="54" customFormat="1" hidden="1" x14ac:dyDescent="0.25">
      <c r="A82" s="44" t="s">
        <v>58</v>
      </c>
      <c r="B82" s="37">
        <v>0</v>
      </c>
      <c r="C82" s="43"/>
    </row>
    <row r="83" spans="1:3" s="54" customFormat="1" hidden="1" x14ac:dyDescent="0.25">
      <c r="A83" s="44" t="s">
        <v>91</v>
      </c>
      <c r="B83" s="37">
        <v>0</v>
      </c>
      <c r="C83" s="43"/>
    </row>
    <row r="84" spans="1:3" s="54" customFormat="1" x14ac:dyDescent="0.25">
      <c r="A84" s="44" t="s">
        <v>42</v>
      </c>
      <c r="B84" s="37">
        <v>3608</v>
      </c>
      <c r="C84" s="43">
        <v>1705.2</v>
      </c>
    </row>
    <row r="85" spans="1:3" s="54" customFormat="1" x14ac:dyDescent="0.25">
      <c r="A85" s="44" t="s">
        <v>44</v>
      </c>
      <c r="B85" s="37">
        <v>3</v>
      </c>
      <c r="C85" s="43">
        <v>1.1000000000000001</v>
      </c>
    </row>
    <row r="86" spans="1:3" s="54" customFormat="1" x14ac:dyDescent="0.25">
      <c r="A86" s="44" t="s">
        <v>43</v>
      </c>
      <c r="B86" s="37">
        <v>689</v>
      </c>
      <c r="C86" s="43">
        <v>336.2</v>
      </c>
    </row>
    <row r="87" spans="1:3" s="54" customFormat="1" hidden="1" x14ac:dyDescent="0.25">
      <c r="A87" s="44" t="s">
        <v>60</v>
      </c>
      <c r="B87" s="37">
        <v>0</v>
      </c>
      <c r="C87" s="43"/>
    </row>
    <row r="88" spans="1:3" s="55" customFormat="1" hidden="1" x14ac:dyDescent="0.25">
      <c r="A88" s="44" t="s">
        <v>61</v>
      </c>
      <c r="B88" s="37">
        <v>0</v>
      </c>
      <c r="C88" s="43"/>
    </row>
    <row r="89" spans="1:3" s="55" customFormat="1" x14ac:dyDescent="0.25">
      <c r="A89" s="39" t="s">
        <v>45</v>
      </c>
      <c r="B89" s="40">
        <f>SUM(B52:B81)</f>
        <v>70067</v>
      </c>
      <c r="C89" s="41">
        <f t="shared" ref="C89" si="0">SUM(C52:C81)</f>
        <v>27118.5</v>
      </c>
    </row>
    <row r="90" spans="1:3" s="54" customFormat="1" x14ac:dyDescent="0.25">
      <c r="A90" s="45" t="s">
        <v>46</v>
      </c>
      <c r="B90" s="46">
        <f>SUM(B82:B88)</f>
        <v>4300</v>
      </c>
      <c r="C90" s="47">
        <f t="shared" ref="C90" si="1">SUM(C82:C88)</f>
        <v>2042.5</v>
      </c>
    </row>
    <row r="91" spans="1:3" s="54" customFormat="1" x14ac:dyDescent="0.25">
      <c r="A91" s="39" t="s">
        <v>36</v>
      </c>
      <c r="B91" s="40">
        <f>B89+B90</f>
        <v>74367</v>
      </c>
      <c r="C91" s="41">
        <f t="shared" ref="C91" si="2">C89+C90</f>
        <v>29161</v>
      </c>
    </row>
    <row r="92" spans="1:3" s="54" customFormat="1" x14ac:dyDescent="0.25">
      <c r="A92" s="99" t="s">
        <v>64</v>
      </c>
      <c r="B92" s="99"/>
      <c r="C92" s="99"/>
    </row>
    <row r="93" spans="1:3" s="54" customFormat="1" x14ac:dyDescent="0.25">
      <c r="A93" s="42" t="s">
        <v>27</v>
      </c>
      <c r="B93" s="37">
        <v>60</v>
      </c>
      <c r="C93" s="43">
        <v>34.299999999999997</v>
      </c>
    </row>
    <row r="94" spans="1:3" s="54" customFormat="1" hidden="1" x14ac:dyDescent="0.25">
      <c r="A94" s="42" t="s">
        <v>14</v>
      </c>
      <c r="B94" s="37">
        <v>0</v>
      </c>
      <c r="C94" s="43">
        <v>0</v>
      </c>
    </row>
    <row r="95" spans="1:3" s="54" customFormat="1" hidden="1" x14ac:dyDescent="0.25">
      <c r="A95" s="42" t="s">
        <v>9</v>
      </c>
      <c r="B95" s="37">
        <v>0</v>
      </c>
      <c r="C95" s="43">
        <v>0</v>
      </c>
    </row>
    <row r="96" spans="1:3" s="54" customFormat="1" hidden="1" x14ac:dyDescent="0.25">
      <c r="A96" s="42" t="s">
        <v>13</v>
      </c>
      <c r="B96" s="37">
        <v>0</v>
      </c>
      <c r="C96" s="43">
        <v>0</v>
      </c>
    </row>
    <row r="97" spans="1:3" s="54" customFormat="1" hidden="1" x14ac:dyDescent="0.25">
      <c r="A97" s="42" t="s">
        <v>56</v>
      </c>
      <c r="B97" s="37">
        <v>0</v>
      </c>
      <c r="C97" s="43">
        <v>0</v>
      </c>
    </row>
    <row r="98" spans="1:3" s="54" customFormat="1" hidden="1" x14ac:dyDescent="0.25">
      <c r="A98" s="42" t="s">
        <v>41</v>
      </c>
      <c r="B98" s="37">
        <v>0</v>
      </c>
      <c r="C98" s="43">
        <v>0</v>
      </c>
    </row>
    <row r="99" spans="1:3" s="54" customFormat="1" hidden="1" x14ac:dyDescent="0.25">
      <c r="A99" s="42" t="s">
        <v>32</v>
      </c>
      <c r="B99" s="37">
        <v>0</v>
      </c>
      <c r="C99" s="43">
        <v>0</v>
      </c>
    </row>
    <row r="100" spans="1:3" s="54" customFormat="1" x14ac:dyDescent="0.25">
      <c r="A100" s="42" t="s">
        <v>7</v>
      </c>
      <c r="B100" s="37">
        <v>7</v>
      </c>
      <c r="C100" s="43">
        <v>3.8</v>
      </c>
    </row>
    <row r="101" spans="1:3" s="54" customFormat="1" hidden="1" x14ac:dyDescent="0.25">
      <c r="A101" s="42" t="s">
        <v>24</v>
      </c>
      <c r="B101" s="48">
        <v>0</v>
      </c>
      <c r="C101" s="48">
        <v>0</v>
      </c>
    </row>
    <row r="102" spans="1:3" s="54" customFormat="1" hidden="1" x14ac:dyDescent="0.25">
      <c r="A102" s="42" t="s">
        <v>35</v>
      </c>
      <c r="B102" s="37">
        <v>0</v>
      </c>
      <c r="C102" s="43">
        <v>0</v>
      </c>
    </row>
    <row r="103" spans="1:3" s="54" customFormat="1" x14ac:dyDescent="0.25">
      <c r="A103" s="42" t="s">
        <v>30</v>
      </c>
      <c r="B103" s="37">
        <v>43</v>
      </c>
      <c r="C103" s="43">
        <v>24.8</v>
      </c>
    </row>
    <row r="104" spans="1:3" s="54" customFormat="1" hidden="1" x14ac:dyDescent="0.25">
      <c r="A104" s="42" t="s">
        <v>20</v>
      </c>
      <c r="B104" s="37">
        <v>0</v>
      </c>
      <c r="C104" s="43">
        <v>0</v>
      </c>
    </row>
    <row r="105" spans="1:3" s="54" customFormat="1" hidden="1" x14ac:dyDescent="0.25">
      <c r="A105" s="42" t="s">
        <v>17</v>
      </c>
      <c r="B105" s="37">
        <v>0</v>
      </c>
      <c r="C105" s="43">
        <v>0</v>
      </c>
    </row>
    <row r="106" spans="1:3" s="54" customFormat="1" hidden="1" x14ac:dyDescent="0.25">
      <c r="A106" s="42" t="s">
        <v>12</v>
      </c>
      <c r="B106" s="37">
        <v>0</v>
      </c>
      <c r="C106" s="43">
        <v>0</v>
      </c>
    </row>
    <row r="107" spans="1:3" s="54" customFormat="1" hidden="1" x14ac:dyDescent="0.25">
      <c r="A107" s="42" t="s">
        <v>40</v>
      </c>
      <c r="B107" s="37">
        <v>0</v>
      </c>
      <c r="C107" s="43">
        <v>0</v>
      </c>
    </row>
    <row r="108" spans="1:3" s="54" customFormat="1" hidden="1" x14ac:dyDescent="0.25">
      <c r="A108" s="42" t="s">
        <v>28</v>
      </c>
      <c r="B108" s="37">
        <v>0</v>
      </c>
      <c r="C108" s="43">
        <v>0</v>
      </c>
    </row>
    <row r="109" spans="1:3" s="54" customFormat="1" hidden="1" x14ac:dyDescent="0.25">
      <c r="A109" s="42" t="s">
        <v>29</v>
      </c>
      <c r="B109" s="37">
        <v>0</v>
      </c>
      <c r="C109" s="43">
        <v>0</v>
      </c>
    </row>
    <row r="110" spans="1:3" s="54" customFormat="1" x14ac:dyDescent="0.25">
      <c r="A110" s="42" t="s">
        <v>15</v>
      </c>
      <c r="B110" s="37">
        <v>367</v>
      </c>
      <c r="C110" s="43">
        <v>317.2</v>
      </c>
    </row>
    <row r="111" spans="1:3" s="54" customFormat="1" hidden="1" x14ac:dyDescent="0.25">
      <c r="A111" s="42" t="s">
        <v>10</v>
      </c>
      <c r="B111" s="37">
        <v>0</v>
      </c>
      <c r="C111" s="43">
        <v>0</v>
      </c>
    </row>
    <row r="112" spans="1:3" s="54" customFormat="1" hidden="1" x14ac:dyDescent="0.25">
      <c r="A112" s="42" t="s">
        <v>8</v>
      </c>
      <c r="B112" s="37">
        <v>0</v>
      </c>
      <c r="C112" s="43">
        <v>0</v>
      </c>
    </row>
    <row r="113" spans="1:3" s="54" customFormat="1" hidden="1" x14ac:dyDescent="0.25">
      <c r="A113" s="42" t="s">
        <v>47</v>
      </c>
      <c r="B113" s="37">
        <v>0</v>
      </c>
      <c r="C113" s="43">
        <v>0</v>
      </c>
    </row>
    <row r="114" spans="1:3" s="54" customFormat="1" x14ac:dyDescent="0.25">
      <c r="A114" s="42" t="s">
        <v>16</v>
      </c>
      <c r="B114" s="37">
        <v>11842</v>
      </c>
      <c r="C114" s="43">
        <v>6635.5</v>
      </c>
    </row>
    <row r="115" spans="1:3" s="54" customFormat="1" hidden="1" x14ac:dyDescent="0.25">
      <c r="A115" s="42" t="s">
        <v>55</v>
      </c>
      <c r="B115" s="37">
        <v>0</v>
      </c>
      <c r="C115" s="43">
        <v>0</v>
      </c>
    </row>
    <row r="116" spans="1:3" s="54" customFormat="1" hidden="1" x14ac:dyDescent="0.25">
      <c r="A116" s="42" t="s">
        <v>23</v>
      </c>
      <c r="B116" s="37">
        <v>0</v>
      </c>
      <c r="C116" s="43">
        <v>0</v>
      </c>
    </row>
    <row r="117" spans="1:3" s="54" customFormat="1" hidden="1" x14ac:dyDescent="0.25">
      <c r="A117" s="42" t="s">
        <v>39</v>
      </c>
      <c r="B117" s="37">
        <v>0</v>
      </c>
      <c r="C117" s="43">
        <v>0</v>
      </c>
    </row>
    <row r="118" spans="1:3" s="54" customFormat="1" hidden="1" x14ac:dyDescent="0.25">
      <c r="A118" s="42" t="s">
        <v>38</v>
      </c>
      <c r="B118" s="37">
        <v>0</v>
      </c>
      <c r="C118" s="43">
        <v>0</v>
      </c>
    </row>
    <row r="119" spans="1:3" s="54" customFormat="1" x14ac:dyDescent="0.25">
      <c r="A119" s="42" t="s">
        <v>37</v>
      </c>
      <c r="B119" s="37">
        <v>197</v>
      </c>
      <c r="C119" s="43">
        <v>112.4</v>
      </c>
    </row>
    <row r="120" spans="1:3" s="54" customFormat="1" hidden="1" x14ac:dyDescent="0.25">
      <c r="A120" s="42" t="s">
        <v>21</v>
      </c>
      <c r="B120" s="37">
        <v>0</v>
      </c>
      <c r="C120" s="43">
        <v>0</v>
      </c>
    </row>
    <row r="121" spans="1:3" s="54" customFormat="1" hidden="1" x14ac:dyDescent="0.25">
      <c r="A121" s="42" t="s">
        <v>57</v>
      </c>
      <c r="B121" s="37">
        <v>0</v>
      </c>
      <c r="C121" s="43">
        <v>0</v>
      </c>
    </row>
    <row r="122" spans="1:3" s="54" customFormat="1" hidden="1" x14ac:dyDescent="0.25">
      <c r="A122" s="42" t="s">
        <v>11</v>
      </c>
      <c r="B122" s="37">
        <v>0</v>
      </c>
      <c r="C122" s="43">
        <v>0</v>
      </c>
    </row>
    <row r="123" spans="1:3" s="54" customFormat="1" x14ac:dyDescent="0.25">
      <c r="A123" s="39" t="s">
        <v>36</v>
      </c>
      <c r="B123" s="40">
        <f>SUM(B93:B122)</f>
        <v>12516</v>
      </c>
      <c r="C123" s="41">
        <f t="shared" ref="C123" si="3">SUM(C93:C122)</f>
        <v>7128</v>
      </c>
    </row>
    <row r="124" spans="1:3" s="54" customFormat="1" x14ac:dyDescent="0.25">
      <c r="A124" s="99" t="s">
        <v>65</v>
      </c>
      <c r="B124" s="99"/>
      <c r="C124" s="99"/>
    </row>
    <row r="125" spans="1:3" s="54" customFormat="1" x14ac:dyDescent="0.25">
      <c r="A125" s="42" t="s">
        <v>27</v>
      </c>
      <c r="B125" s="37">
        <v>554</v>
      </c>
      <c r="C125" s="43">
        <v>844</v>
      </c>
    </row>
    <row r="126" spans="1:3" s="54" customFormat="1" hidden="1" x14ac:dyDescent="0.25">
      <c r="A126" s="42" t="s">
        <v>14</v>
      </c>
      <c r="B126" s="37">
        <v>0</v>
      </c>
      <c r="C126" s="43">
        <v>0</v>
      </c>
    </row>
    <row r="127" spans="1:3" s="54" customFormat="1" hidden="1" x14ac:dyDescent="0.25">
      <c r="A127" s="42" t="s">
        <v>9</v>
      </c>
      <c r="B127" s="37">
        <v>0</v>
      </c>
      <c r="C127" s="43">
        <v>0</v>
      </c>
    </row>
    <row r="128" spans="1:3" s="54" customFormat="1" hidden="1" x14ac:dyDescent="0.25">
      <c r="A128" s="42" t="s">
        <v>13</v>
      </c>
      <c r="B128" s="37">
        <v>0</v>
      </c>
      <c r="C128" s="43">
        <v>0</v>
      </c>
    </row>
    <row r="129" spans="1:3" s="54" customFormat="1" hidden="1" x14ac:dyDescent="0.25">
      <c r="A129" s="42" t="s">
        <v>56</v>
      </c>
      <c r="B129" s="37">
        <v>0</v>
      </c>
      <c r="C129" s="43">
        <v>0</v>
      </c>
    </row>
    <row r="130" spans="1:3" s="54" customFormat="1" x14ac:dyDescent="0.25">
      <c r="A130" s="42" t="s">
        <v>41</v>
      </c>
      <c r="B130" s="37">
        <v>519</v>
      </c>
      <c r="C130" s="43">
        <v>542</v>
      </c>
    </row>
    <row r="131" spans="1:3" s="54" customFormat="1" x14ac:dyDescent="0.25">
      <c r="A131" s="42" t="s">
        <v>32</v>
      </c>
      <c r="B131" s="37">
        <v>33</v>
      </c>
      <c r="C131" s="43">
        <v>34</v>
      </c>
    </row>
    <row r="132" spans="1:3" s="54" customFormat="1" x14ac:dyDescent="0.25">
      <c r="A132" s="42" t="s">
        <v>7</v>
      </c>
      <c r="B132" s="37">
        <v>86</v>
      </c>
      <c r="C132" s="43">
        <v>69</v>
      </c>
    </row>
    <row r="133" spans="1:3" s="54" customFormat="1" hidden="1" x14ac:dyDescent="0.25">
      <c r="A133" s="42" t="s">
        <v>24</v>
      </c>
      <c r="B133" s="37">
        <v>0</v>
      </c>
      <c r="C133" s="43">
        <v>0</v>
      </c>
    </row>
    <row r="134" spans="1:3" s="54" customFormat="1" hidden="1" x14ac:dyDescent="0.25">
      <c r="A134" s="42" t="s">
        <v>35</v>
      </c>
      <c r="B134" s="37">
        <v>0</v>
      </c>
      <c r="C134" s="43">
        <v>0</v>
      </c>
    </row>
    <row r="135" spans="1:3" s="54" customFormat="1" x14ac:dyDescent="0.25">
      <c r="A135" s="42" t="s">
        <v>30</v>
      </c>
      <c r="B135" s="37">
        <v>753</v>
      </c>
      <c r="C135" s="43">
        <v>757</v>
      </c>
    </row>
    <row r="136" spans="1:3" s="54" customFormat="1" hidden="1" x14ac:dyDescent="0.25">
      <c r="A136" s="42" t="s">
        <v>20</v>
      </c>
      <c r="B136" s="37">
        <v>0</v>
      </c>
      <c r="C136" s="43">
        <v>0</v>
      </c>
    </row>
    <row r="137" spans="1:3" s="54" customFormat="1" hidden="1" x14ac:dyDescent="0.25">
      <c r="A137" s="42" t="s">
        <v>17</v>
      </c>
      <c r="B137" s="37">
        <v>0</v>
      </c>
      <c r="C137" s="43">
        <v>0</v>
      </c>
    </row>
    <row r="138" spans="1:3" s="54" customFormat="1" hidden="1" x14ac:dyDescent="0.25">
      <c r="A138" s="42" t="s">
        <v>12</v>
      </c>
      <c r="B138" s="37">
        <v>0</v>
      </c>
      <c r="C138" s="43">
        <v>0</v>
      </c>
    </row>
    <row r="139" spans="1:3" s="54" customFormat="1" x14ac:dyDescent="0.25">
      <c r="A139" s="42" t="s">
        <v>40</v>
      </c>
      <c r="B139" s="37">
        <v>135</v>
      </c>
      <c r="C139" s="43">
        <v>95</v>
      </c>
    </row>
    <row r="140" spans="1:3" s="54" customFormat="1" x14ac:dyDescent="0.25">
      <c r="A140" s="42" t="s">
        <v>28</v>
      </c>
      <c r="B140" s="37">
        <v>860</v>
      </c>
      <c r="C140" s="43">
        <v>859</v>
      </c>
    </row>
    <row r="141" spans="1:3" s="54" customFormat="1" hidden="1" x14ac:dyDescent="0.25">
      <c r="A141" s="42" t="s">
        <v>29</v>
      </c>
      <c r="B141" s="37"/>
      <c r="C141" s="43"/>
    </row>
    <row r="142" spans="1:3" s="54" customFormat="1" x14ac:dyDescent="0.25">
      <c r="A142" s="42" t="s">
        <v>15</v>
      </c>
      <c r="B142" s="37">
        <v>2281</v>
      </c>
      <c r="C142" s="43">
        <v>2809</v>
      </c>
    </row>
    <row r="143" spans="1:3" s="54" customFormat="1" hidden="1" x14ac:dyDescent="0.25">
      <c r="A143" s="42" t="s">
        <v>10</v>
      </c>
      <c r="B143" s="37">
        <v>0</v>
      </c>
      <c r="C143" s="43">
        <v>0</v>
      </c>
    </row>
    <row r="144" spans="1:3" s="54" customFormat="1" hidden="1" x14ac:dyDescent="0.25">
      <c r="A144" s="42" t="s">
        <v>8</v>
      </c>
      <c r="B144" s="37">
        <v>0</v>
      </c>
      <c r="C144" s="43">
        <v>0</v>
      </c>
    </row>
    <row r="145" spans="1:3" s="54" customFormat="1" hidden="1" x14ac:dyDescent="0.25">
      <c r="A145" s="42" t="s">
        <v>47</v>
      </c>
      <c r="B145" s="37">
        <v>0</v>
      </c>
      <c r="C145" s="43">
        <v>0</v>
      </c>
    </row>
    <row r="146" spans="1:3" s="54" customFormat="1" x14ac:dyDescent="0.25">
      <c r="A146" s="42" t="s">
        <v>16</v>
      </c>
      <c r="B146" s="37">
        <v>17939</v>
      </c>
      <c r="C146" s="43">
        <v>14932.9</v>
      </c>
    </row>
    <row r="147" spans="1:3" s="54" customFormat="1" hidden="1" x14ac:dyDescent="0.25">
      <c r="A147" s="42" t="s">
        <v>55</v>
      </c>
      <c r="B147" s="37">
        <v>0</v>
      </c>
      <c r="C147" s="43">
        <v>0</v>
      </c>
    </row>
    <row r="148" spans="1:3" s="54" customFormat="1" hidden="1" x14ac:dyDescent="0.25">
      <c r="A148" s="42" t="s">
        <v>23</v>
      </c>
      <c r="B148" s="37">
        <v>0</v>
      </c>
      <c r="C148" s="43">
        <v>0</v>
      </c>
    </row>
    <row r="149" spans="1:3" s="54" customFormat="1" hidden="1" x14ac:dyDescent="0.25">
      <c r="A149" s="42" t="s">
        <v>39</v>
      </c>
      <c r="B149" s="37">
        <v>0</v>
      </c>
      <c r="C149" s="43">
        <v>0</v>
      </c>
    </row>
    <row r="150" spans="1:3" s="54" customFormat="1" x14ac:dyDescent="0.25">
      <c r="A150" s="42" t="s">
        <v>38</v>
      </c>
      <c r="B150" s="37">
        <v>53</v>
      </c>
      <c r="C150" s="43">
        <v>33</v>
      </c>
    </row>
    <row r="151" spans="1:3" s="54" customFormat="1" x14ac:dyDescent="0.25">
      <c r="A151" s="42" t="s">
        <v>37</v>
      </c>
      <c r="B151" s="37">
        <v>1413</v>
      </c>
      <c r="C151" s="43">
        <v>1305</v>
      </c>
    </row>
    <row r="152" spans="1:3" s="54" customFormat="1" hidden="1" x14ac:dyDescent="0.25">
      <c r="A152" s="42" t="s">
        <v>21</v>
      </c>
      <c r="B152" s="37">
        <v>0</v>
      </c>
      <c r="C152" s="43">
        <v>0</v>
      </c>
    </row>
    <row r="153" spans="1:3" s="54" customFormat="1" x14ac:dyDescent="0.25">
      <c r="A153" s="42" t="s">
        <v>57</v>
      </c>
      <c r="B153" s="37">
        <v>7706</v>
      </c>
      <c r="C153" s="43">
        <v>5647</v>
      </c>
    </row>
    <row r="154" spans="1:3" s="54" customFormat="1" hidden="1" x14ac:dyDescent="0.25">
      <c r="A154" s="42" t="s">
        <v>11</v>
      </c>
      <c r="B154" s="37">
        <v>0</v>
      </c>
      <c r="C154" s="43">
        <v>0</v>
      </c>
    </row>
    <row r="155" spans="1:3" s="54" customFormat="1" hidden="1" x14ac:dyDescent="0.25">
      <c r="A155" s="44" t="s">
        <v>58</v>
      </c>
      <c r="B155" s="37">
        <v>0</v>
      </c>
      <c r="C155" s="43"/>
    </row>
    <row r="156" spans="1:3" s="54" customFormat="1" hidden="1" x14ac:dyDescent="0.25">
      <c r="A156" s="44" t="s">
        <v>59</v>
      </c>
      <c r="B156" s="37">
        <v>0</v>
      </c>
      <c r="C156" s="43"/>
    </row>
    <row r="157" spans="1:3" s="54" customFormat="1" hidden="1" x14ac:dyDescent="0.25">
      <c r="A157" s="44" t="s">
        <v>42</v>
      </c>
      <c r="B157" s="37">
        <v>0</v>
      </c>
      <c r="C157" s="43"/>
    </row>
    <row r="158" spans="1:3" s="54" customFormat="1" x14ac:dyDescent="0.25">
      <c r="A158" s="44" t="s">
        <v>44</v>
      </c>
      <c r="B158" s="37">
        <v>8</v>
      </c>
      <c r="C158" s="43">
        <v>27.8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>
        <v>0</v>
      </c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32332</v>
      </c>
      <c r="C163" s="41">
        <f t="shared" ref="C163" si="4">SUM(C125:C154)</f>
        <v>27926.9</v>
      </c>
    </row>
    <row r="164" spans="1:3" s="54" customFormat="1" ht="19.5" customHeight="1" x14ac:dyDescent="0.25">
      <c r="A164" s="45" t="s">
        <v>46</v>
      </c>
      <c r="B164" s="46">
        <f>SUM(B155:B162)</f>
        <v>8</v>
      </c>
      <c r="C164" s="47">
        <f t="shared" ref="C164" si="5">SUM(C155:C162)</f>
        <v>27.8</v>
      </c>
    </row>
    <row r="165" spans="1:3" s="54" customFormat="1" x14ac:dyDescent="0.25">
      <c r="A165" s="39" t="s">
        <v>36</v>
      </c>
      <c r="B165" s="40">
        <f>B163+B164</f>
        <v>32340</v>
      </c>
      <c r="C165" s="41">
        <f t="shared" ref="C165" si="6">C163+C164</f>
        <v>27954.7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x14ac:dyDescent="0.25">
      <c r="A167" s="42" t="s">
        <v>7</v>
      </c>
      <c r="B167" s="56">
        <v>56</v>
      </c>
      <c r="C167" s="60">
        <v>469.5</v>
      </c>
    </row>
    <row r="168" spans="1:3" s="54" customFormat="1" hidden="1" x14ac:dyDescent="0.25">
      <c r="A168" s="42" t="s">
        <v>8</v>
      </c>
      <c r="B168" s="56">
        <v>0</v>
      </c>
      <c r="C168" s="60">
        <v>0</v>
      </c>
    </row>
    <row r="169" spans="1:3" s="54" customFormat="1" hidden="1" x14ac:dyDescent="0.25">
      <c r="A169" s="42" t="s">
        <v>9</v>
      </c>
      <c r="B169" s="56">
        <v>0</v>
      </c>
      <c r="C169" s="60">
        <v>0</v>
      </c>
    </row>
    <row r="170" spans="1:3" s="54" customFormat="1" hidden="1" x14ac:dyDescent="0.25">
      <c r="A170" s="42" t="s">
        <v>10</v>
      </c>
      <c r="B170" s="56">
        <v>0</v>
      </c>
      <c r="C170" s="60">
        <v>0</v>
      </c>
    </row>
    <row r="171" spans="1:3" s="54" customFormat="1" hidden="1" x14ac:dyDescent="0.25">
      <c r="A171" s="42" t="s">
        <v>11</v>
      </c>
      <c r="B171" s="56">
        <v>0</v>
      </c>
      <c r="C171" s="60">
        <v>0</v>
      </c>
    </row>
    <row r="172" spans="1:3" s="54" customFormat="1" hidden="1" x14ac:dyDescent="0.25">
      <c r="A172" s="42" t="s">
        <v>12</v>
      </c>
      <c r="B172" s="56">
        <v>0</v>
      </c>
      <c r="C172" s="60">
        <v>0</v>
      </c>
    </row>
    <row r="173" spans="1:3" s="54" customFormat="1" hidden="1" x14ac:dyDescent="0.25">
      <c r="A173" s="42" t="s">
        <v>13</v>
      </c>
      <c r="B173" s="56">
        <v>0</v>
      </c>
      <c r="C173" s="60">
        <v>0</v>
      </c>
    </row>
    <row r="174" spans="1:3" s="54" customFormat="1" hidden="1" x14ac:dyDescent="0.25">
      <c r="A174" s="42" t="s">
        <v>14</v>
      </c>
      <c r="B174" s="56">
        <v>0</v>
      </c>
      <c r="C174" s="60">
        <v>0</v>
      </c>
    </row>
    <row r="175" spans="1:3" s="54" customFormat="1" hidden="1" x14ac:dyDescent="0.25">
      <c r="A175" s="42" t="s">
        <v>15</v>
      </c>
      <c r="B175" s="56">
        <v>0</v>
      </c>
      <c r="C175" s="60">
        <v>0</v>
      </c>
    </row>
    <row r="176" spans="1:3" s="54" customFormat="1" x14ac:dyDescent="0.25">
      <c r="A176" s="42" t="s">
        <v>16</v>
      </c>
      <c r="B176" s="56">
        <v>2297</v>
      </c>
      <c r="C176" s="60">
        <v>22467.7</v>
      </c>
    </row>
    <row r="177" spans="1:3" s="54" customFormat="1" hidden="1" x14ac:dyDescent="0.25">
      <c r="A177" s="42" t="s">
        <v>17</v>
      </c>
      <c r="B177" s="56">
        <v>0</v>
      </c>
      <c r="C177" s="60">
        <v>0</v>
      </c>
    </row>
    <row r="178" spans="1:3" s="54" customFormat="1" hidden="1" x14ac:dyDescent="0.25">
      <c r="A178" s="42" t="s">
        <v>18</v>
      </c>
      <c r="B178" s="56">
        <v>0</v>
      </c>
      <c r="C178" s="60">
        <v>0</v>
      </c>
    </row>
    <row r="179" spans="1:3" s="54" customFormat="1" hidden="1" x14ac:dyDescent="0.25">
      <c r="A179" s="42" t="s">
        <v>19</v>
      </c>
      <c r="B179" s="56">
        <v>0</v>
      </c>
      <c r="C179" s="60">
        <v>0</v>
      </c>
    </row>
    <row r="180" spans="1:3" s="54" customFormat="1" hidden="1" x14ac:dyDescent="0.25">
      <c r="A180" s="42" t="s">
        <v>69</v>
      </c>
      <c r="B180" s="56">
        <v>0</v>
      </c>
      <c r="C180" s="60">
        <v>0</v>
      </c>
    </row>
    <row r="181" spans="1:3" s="54" customFormat="1" hidden="1" x14ac:dyDescent="0.25">
      <c r="A181" s="42" t="s">
        <v>20</v>
      </c>
      <c r="B181" s="56">
        <v>0</v>
      </c>
      <c r="C181" s="60">
        <v>0</v>
      </c>
    </row>
    <row r="182" spans="1:3" s="54" customFormat="1" hidden="1" x14ac:dyDescent="0.25">
      <c r="A182" s="42" t="s">
        <v>21</v>
      </c>
      <c r="B182" s="56">
        <v>0</v>
      </c>
      <c r="C182" s="60">
        <v>0</v>
      </c>
    </row>
    <row r="183" spans="1:3" s="54" customFormat="1" hidden="1" x14ac:dyDescent="0.25">
      <c r="A183" s="42" t="s">
        <v>22</v>
      </c>
      <c r="B183" s="56">
        <v>0</v>
      </c>
      <c r="C183" s="60">
        <v>0</v>
      </c>
    </row>
    <row r="184" spans="1:3" s="54" customFormat="1" hidden="1" x14ac:dyDescent="0.25">
      <c r="A184" s="42" t="s">
        <v>23</v>
      </c>
      <c r="B184" s="56">
        <v>0</v>
      </c>
      <c r="C184" s="60">
        <v>0</v>
      </c>
    </row>
    <row r="185" spans="1:3" s="54" customFormat="1" hidden="1" x14ac:dyDescent="0.25">
      <c r="A185" s="42" t="s">
        <v>24</v>
      </c>
      <c r="B185" s="56">
        <v>0</v>
      </c>
      <c r="C185" s="60">
        <v>0</v>
      </c>
    </row>
    <row r="186" spans="1:3" s="54" customFormat="1" hidden="1" x14ac:dyDescent="0.25">
      <c r="A186" s="42" t="s">
        <v>25</v>
      </c>
      <c r="B186" s="56">
        <v>0</v>
      </c>
      <c r="C186" s="60">
        <v>0</v>
      </c>
    </row>
    <row r="187" spans="1:3" s="54" customFormat="1" hidden="1" x14ac:dyDescent="0.25">
      <c r="A187" s="42" t="s">
        <v>51</v>
      </c>
      <c r="B187" s="56">
        <v>0</v>
      </c>
      <c r="C187" s="60">
        <v>0</v>
      </c>
    </row>
    <row r="188" spans="1:3" s="54" customFormat="1" ht="30" x14ac:dyDescent="0.25">
      <c r="A188" s="42" t="s">
        <v>70</v>
      </c>
      <c r="B188" s="56">
        <v>33</v>
      </c>
      <c r="C188" s="60">
        <v>359.7</v>
      </c>
    </row>
    <row r="189" spans="1:3" s="54" customFormat="1" hidden="1" x14ac:dyDescent="0.25">
      <c r="A189" s="42" t="s">
        <v>26</v>
      </c>
      <c r="B189" s="56">
        <v>0</v>
      </c>
      <c r="C189" s="60">
        <v>0</v>
      </c>
    </row>
    <row r="190" spans="1:3" s="54" customFormat="1" x14ac:dyDescent="0.25">
      <c r="A190" s="42" t="s">
        <v>27</v>
      </c>
      <c r="B190" s="56">
        <v>45</v>
      </c>
      <c r="C190" s="60">
        <v>430.1</v>
      </c>
    </row>
    <row r="191" spans="1:3" s="54" customFormat="1" hidden="1" x14ac:dyDescent="0.25">
      <c r="A191" s="42" t="s">
        <v>28</v>
      </c>
      <c r="B191" s="56">
        <v>0</v>
      </c>
      <c r="C191" s="60">
        <v>0</v>
      </c>
    </row>
    <row r="192" spans="1:3" s="54" customFormat="1" hidden="1" x14ac:dyDescent="0.25">
      <c r="A192" s="42" t="s">
        <v>29</v>
      </c>
      <c r="B192" s="56">
        <v>0</v>
      </c>
      <c r="C192" s="60">
        <v>0</v>
      </c>
    </row>
    <row r="193" spans="1:3" s="54" customFormat="1" x14ac:dyDescent="0.25">
      <c r="A193" s="42" t="s">
        <v>30</v>
      </c>
      <c r="B193" s="56">
        <v>260</v>
      </c>
      <c r="C193" s="60">
        <v>2379.6</v>
      </c>
    </row>
    <row r="194" spans="1:3" s="54" customFormat="1" hidden="1" x14ac:dyDescent="0.25">
      <c r="A194" s="42" t="s">
        <v>31</v>
      </c>
      <c r="B194" s="56">
        <v>0</v>
      </c>
      <c r="C194" s="60">
        <v>0</v>
      </c>
    </row>
    <row r="195" spans="1:3" s="54" customFormat="1" hidden="1" x14ac:dyDescent="0.25">
      <c r="A195" s="42" t="s">
        <v>32</v>
      </c>
      <c r="B195" s="56">
        <v>0</v>
      </c>
      <c r="C195" s="60">
        <v>0</v>
      </c>
    </row>
    <row r="196" spans="1:3" s="54" customFormat="1" hidden="1" x14ac:dyDescent="0.25">
      <c r="A196" s="42" t="s">
        <v>33</v>
      </c>
      <c r="B196" s="56">
        <v>0</v>
      </c>
      <c r="C196" s="60">
        <v>0</v>
      </c>
    </row>
    <row r="197" spans="1:3" s="54" customFormat="1" ht="30" hidden="1" x14ac:dyDescent="0.25">
      <c r="A197" s="42" t="s">
        <v>34</v>
      </c>
      <c r="B197" s="56">
        <v>0</v>
      </c>
      <c r="C197" s="60">
        <v>0</v>
      </c>
    </row>
    <row r="198" spans="1:3" s="54" customFormat="1" hidden="1" x14ac:dyDescent="0.25">
      <c r="A198" s="42" t="s">
        <v>35</v>
      </c>
      <c r="B198" s="56">
        <v>0</v>
      </c>
      <c r="C198" s="60">
        <v>0</v>
      </c>
    </row>
    <row r="199" spans="1:3" s="54" customFormat="1" x14ac:dyDescent="0.25">
      <c r="A199" s="39" t="s">
        <v>36</v>
      </c>
      <c r="B199" s="40">
        <f>SUM(B167:B198)</f>
        <v>2691</v>
      </c>
      <c r="C199" s="41">
        <f>SUM(C167:C198)</f>
        <v>26106.6</v>
      </c>
    </row>
    <row r="200" spans="1:3" s="54" customFormat="1" x14ac:dyDescent="0.25">
      <c r="A200" s="50" t="s">
        <v>48</v>
      </c>
      <c r="B200" s="40">
        <v>7754</v>
      </c>
      <c r="C200" s="41">
        <v>17862.8</v>
      </c>
    </row>
    <row r="201" spans="1:3" s="54" customFormat="1" x14ac:dyDescent="0.25">
      <c r="A201" s="51" t="s">
        <v>49</v>
      </c>
      <c r="B201" s="46">
        <v>197</v>
      </c>
      <c r="C201" s="47">
        <v>455.9</v>
      </c>
    </row>
    <row r="202" spans="1:3" s="54" customFormat="1" ht="15.75" x14ac:dyDescent="0.25">
      <c r="A202" s="52" t="s">
        <v>50</v>
      </c>
      <c r="B202" s="52"/>
      <c r="C202" s="53">
        <f>C49+C91+C123+C165+C199+C200</f>
        <v>154624.29999999999</v>
      </c>
    </row>
    <row r="203" spans="1:3" x14ac:dyDescent="0.25">
      <c r="A203" s="50" t="s">
        <v>92</v>
      </c>
      <c r="B203" s="66">
        <v>6945</v>
      </c>
      <c r="C203" s="41">
        <v>8234</v>
      </c>
    </row>
    <row r="204" spans="1:3" x14ac:dyDescent="0.25">
      <c r="A204" s="50" t="s">
        <v>93</v>
      </c>
      <c r="B204" s="66">
        <v>3495</v>
      </c>
      <c r="C204" s="41">
        <v>3570.1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103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75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hidden="1" x14ac:dyDescent="0.25">
      <c r="A13" s="23" t="s">
        <v>7</v>
      </c>
      <c r="B13" s="4">
        <v>0</v>
      </c>
      <c r="C13" s="24">
        <v>0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x14ac:dyDescent="0.25">
      <c r="A23" s="23" t="s">
        <v>15</v>
      </c>
      <c r="B23" s="4">
        <v>355</v>
      </c>
      <c r="C23" s="24">
        <v>6006.5</v>
      </c>
    </row>
    <row r="24" spans="1:3" x14ac:dyDescent="0.25">
      <c r="A24" s="23" t="s">
        <v>16</v>
      </c>
      <c r="B24" s="4">
        <f>821-38</f>
        <v>783</v>
      </c>
      <c r="C24" s="24">
        <f>-1825.1+14284.4</f>
        <v>12459.3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hidden="1" x14ac:dyDescent="0.25">
      <c r="A26" s="23" t="s">
        <v>18</v>
      </c>
      <c r="B26" s="4">
        <v>0</v>
      </c>
      <c r="C26" s="24">
        <v>0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362</v>
      </c>
      <c r="C36" s="24">
        <v>5800.9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98</v>
      </c>
      <c r="C38" s="24">
        <v>1162.3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333</v>
      </c>
      <c r="C41" s="24">
        <v>5717.9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x14ac:dyDescent="0.25">
      <c r="A44" s="23" t="s">
        <v>32</v>
      </c>
      <c r="B44" s="4">
        <v>761</v>
      </c>
      <c r="C44" s="24">
        <v>13050.8</v>
      </c>
    </row>
    <row r="45" spans="1:3" hidden="1" x14ac:dyDescent="0.25">
      <c r="A45" s="23" t="s">
        <v>33</v>
      </c>
      <c r="B45" s="4">
        <v>0</v>
      </c>
      <c r="C45" s="24">
        <v>0</v>
      </c>
    </row>
    <row r="46" spans="1:3" ht="30" hidden="1" x14ac:dyDescent="0.25">
      <c r="A46" s="23" t="s">
        <v>34</v>
      </c>
      <c r="B46" s="4">
        <v>0</v>
      </c>
      <c r="C46" s="24">
        <v>0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2692</v>
      </c>
      <c r="C49" s="41">
        <f>SUM(C13:C48)</f>
        <v>44197.7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18274</v>
      </c>
      <c r="C52" s="24">
        <v>4778</v>
      </c>
    </row>
    <row r="53" spans="1:3" hidden="1" x14ac:dyDescent="0.25">
      <c r="A53" s="32" t="s">
        <v>14</v>
      </c>
      <c r="B53" s="4">
        <v>0</v>
      </c>
      <c r="C53" s="24">
        <v>0</v>
      </c>
    </row>
    <row r="54" spans="1:3" hidden="1" x14ac:dyDescent="0.25">
      <c r="A54" s="32" t="s">
        <v>9</v>
      </c>
      <c r="B54" s="4">
        <v>0</v>
      </c>
      <c r="C54" s="24">
        <v>0</v>
      </c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hidden="1" x14ac:dyDescent="0.25">
      <c r="A56" s="32" t="s">
        <v>56</v>
      </c>
      <c r="B56" s="4">
        <v>0</v>
      </c>
      <c r="C56" s="24">
        <v>0</v>
      </c>
    </row>
    <row r="57" spans="1:3" x14ac:dyDescent="0.25">
      <c r="A57" s="32" t="s">
        <v>41</v>
      </c>
      <c r="B57" s="4">
        <v>369</v>
      </c>
      <c r="C57" s="24">
        <v>110</v>
      </c>
    </row>
    <row r="58" spans="1:3" x14ac:dyDescent="0.25">
      <c r="A58" s="32" t="s">
        <v>32</v>
      </c>
      <c r="B58" s="4">
        <v>1348</v>
      </c>
      <c r="C58" s="24">
        <v>704</v>
      </c>
    </row>
    <row r="59" spans="1:3" hidden="1" x14ac:dyDescent="0.25">
      <c r="A59" s="32" t="s">
        <v>7</v>
      </c>
      <c r="B59" s="4">
        <v>0</v>
      </c>
      <c r="C59" s="24">
        <v>0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hidden="1" x14ac:dyDescent="0.25">
      <c r="A61" s="32" t="s">
        <v>35</v>
      </c>
      <c r="B61" s="4">
        <v>0</v>
      </c>
      <c r="C61" s="24">
        <v>0</v>
      </c>
    </row>
    <row r="62" spans="1:3" x14ac:dyDescent="0.25">
      <c r="A62" s="32" t="s">
        <v>30</v>
      </c>
      <c r="B62" s="4">
        <v>559</v>
      </c>
      <c r="C62" s="24">
        <v>235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x14ac:dyDescent="0.25">
      <c r="A66" s="32" t="s">
        <v>40</v>
      </c>
      <c r="B66" s="4">
        <v>172</v>
      </c>
      <c r="C66" s="24">
        <v>53</v>
      </c>
    </row>
    <row r="67" spans="1:3" x14ac:dyDescent="0.25">
      <c r="A67" s="32" t="s">
        <v>28</v>
      </c>
      <c r="B67" s="4">
        <v>1132</v>
      </c>
      <c r="C67" s="24">
        <v>333</v>
      </c>
    </row>
    <row r="68" spans="1:3" x14ac:dyDescent="0.25">
      <c r="A68" s="32" t="s">
        <v>29</v>
      </c>
      <c r="B68" s="4">
        <v>1526</v>
      </c>
      <c r="C68" s="24">
        <v>384</v>
      </c>
    </row>
    <row r="69" spans="1:3" x14ac:dyDescent="0.25">
      <c r="A69" s="32" t="s">
        <v>15</v>
      </c>
      <c r="B69" s="4">
        <v>6881</v>
      </c>
      <c r="C69" s="24">
        <v>5552</v>
      </c>
    </row>
    <row r="70" spans="1:3" hidden="1" x14ac:dyDescent="0.25">
      <c r="A70" s="32" t="s">
        <v>10</v>
      </c>
      <c r="B70" s="4">
        <v>0</v>
      </c>
      <c r="C70" s="24">
        <v>0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x14ac:dyDescent="0.25">
      <c r="A73" s="32" t="s">
        <v>16</v>
      </c>
      <c r="B73" s="4">
        <v>17421</v>
      </c>
      <c r="C73" s="24">
        <v>6693</v>
      </c>
    </row>
    <row r="74" spans="1:3" hidden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x14ac:dyDescent="0.25">
      <c r="A76" s="32" t="s">
        <v>39</v>
      </c>
      <c r="B76" s="4">
        <v>677</v>
      </c>
      <c r="C76" s="24">
        <v>256</v>
      </c>
    </row>
    <row r="77" spans="1:3" hidden="1" x14ac:dyDescent="0.25">
      <c r="A77" s="32" t="s">
        <v>38</v>
      </c>
      <c r="B77" s="4">
        <v>0</v>
      </c>
      <c r="C77" s="24">
        <v>0</v>
      </c>
    </row>
    <row r="78" spans="1:3" x14ac:dyDescent="0.25">
      <c r="A78" s="32" t="s">
        <v>37</v>
      </c>
      <c r="B78" s="4">
        <v>1901</v>
      </c>
      <c r="C78" s="24">
        <v>714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x14ac:dyDescent="0.25">
      <c r="A80" s="32" t="s">
        <v>57</v>
      </c>
      <c r="B80" s="4">
        <v>175</v>
      </c>
      <c r="C80" s="24">
        <v>41</v>
      </c>
    </row>
    <row r="81" spans="1:3" hidden="1" x14ac:dyDescent="0.25">
      <c r="A81" s="32" t="s">
        <v>11</v>
      </c>
      <c r="B81" s="4">
        <v>0</v>
      </c>
      <c r="C81" s="24">
        <v>0</v>
      </c>
    </row>
    <row r="82" spans="1:3" hidden="1" x14ac:dyDescent="0.25">
      <c r="A82" s="33" t="s">
        <v>58</v>
      </c>
      <c r="B82" s="4">
        <v>0</v>
      </c>
      <c r="C82" s="24"/>
    </row>
    <row r="83" spans="1:3" hidden="1" x14ac:dyDescent="0.25">
      <c r="A83" s="33" t="s">
        <v>91</v>
      </c>
      <c r="B83" s="4">
        <v>0</v>
      </c>
      <c r="C83" s="24"/>
    </row>
    <row r="84" spans="1:3" x14ac:dyDescent="0.25">
      <c r="A84" s="33" t="s">
        <v>42</v>
      </c>
      <c r="B84" s="4">
        <v>3012</v>
      </c>
      <c r="C84" s="24">
        <v>1409.6</v>
      </c>
    </row>
    <row r="85" spans="1:3" x14ac:dyDescent="0.25">
      <c r="A85" s="33" t="s">
        <v>44</v>
      </c>
      <c r="B85" s="4">
        <v>5</v>
      </c>
      <c r="C85" s="24">
        <v>2.2999999999999998</v>
      </c>
    </row>
    <row r="86" spans="1:3" x14ac:dyDescent="0.25">
      <c r="A86" s="33" t="s">
        <v>43</v>
      </c>
      <c r="B86" s="4">
        <v>1677</v>
      </c>
      <c r="C86" s="24">
        <v>818.3</v>
      </c>
    </row>
    <row r="87" spans="1:3" hidden="1" x14ac:dyDescent="0.25">
      <c r="A87" s="33" t="s">
        <v>60</v>
      </c>
      <c r="B87" s="4"/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50435</v>
      </c>
      <c r="C89" s="41">
        <f t="shared" ref="C89" si="0">SUM(C52:C81)</f>
        <v>19853</v>
      </c>
    </row>
    <row r="90" spans="1:3" s="54" customFormat="1" x14ac:dyDescent="0.25">
      <c r="A90" s="45" t="s">
        <v>46</v>
      </c>
      <c r="B90" s="46">
        <f>SUM(B82:B88)</f>
        <v>4694</v>
      </c>
      <c r="C90" s="47">
        <f t="shared" ref="C90" si="1">SUM(C82:C88)</f>
        <v>2230.1999999999998</v>
      </c>
    </row>
    <row r="91" spans="1:3" x14ac:dyDescent="0.25">
      <c r="A91" s="25" t="s">
        <v>36</v>
      </c>
      <c r="B91" s="6">
        <f>B89+B90</f>
        <v>55129</v>
      </c>
      <c r="C91" s="21">
        <f t="shared" ref="C91" si="2">C89+C90</f>
        <v>22083.200000000001</v>
      </c>
    </row>
    <row r="92" spans="1:3" x14ac:dyDescent="0.25">
      <c r="A92" s="94" t="s">
        <v>64</v>
      </c>
      <c r="B92" s="94"/>
      <c r="C92" s="94"/>
    </row>
    <row r="93" spans="1:3" x14ac:dyDescent="0.25">
      <c r="A93" s="32" t="s">
        <v>27</v>
      </c>
      <c r="B93" s="4">
        <v>83</v>
      </c>
      <c r="C93" s="24">
        <v>50.5</v>
      </c>
    </row>
    <row r="94" spans="1:3" ht="13.5" hidden="1" customHeight="1" x14ac:dyDescent="0.25">
      <c r="A94" s="32" t="s">
        <v>14</v>
      </c>
      <c r="B94" s="4">
        <v>0</v>
      </c>
      <c r="C94" s="24">
        <v>0</v>
      </c>
    </row>
    <row r="95" spans="1:3" hidden="1" x14ac:dyDescent="0.25">
      <c r="A95" s="32" t="s">
        <v>9</v>
      </c>
      <c r="B95" s="4">
        <v>0</v>
      </c>
      <c r="C95" s="24">
        <v>0</v>
      </c>
    </row>
    <row r="96" spans="1:3" hidden="1" x14ac:dyDescent="0.25">
      <c r="A96" s="32" t="s">
        <v>13</v>
      </c>
      <c r="B96" s="4">
        <v>0</v>
      </c>
      <c r="C96" s="24">
        <v>0</v>
      </c>
    </row>
    <row r="97" spans="1:3" hidden="1" x14ac:dyDescent="0.25">
      <c r="A97" s="32" t="s">
        <v>56</v>
      </c>
      <c r="B97" s="4">
        <v>0</v>
      </c>
      <c r="C97" s="24">
        <v>0</v>
      </c>
    </row>
    <row r="98" spans="1:3" hidden="1" x14ac:dyDescent="0.25">
      <c r="A98" s="32" t="s">
        <v>41</v>
      </c>
      <c r="B98" s="4">
        <v>0</v>
      </c>
      <c r="C98" s="24">
        <v>0</v>
      </c>
    </row>
    <row r="99" spans="1:3" x14ac:dyDescent="0.25">
      <c r="A99" s="32" t="s">
        <v>32</v>
      </c>
      <c r="B99" s="5">
        <v>89</v>
      </c>
      <c r="C99" s="26">
        <v>53.1</v>
      </c>
    </row>
    <row r="100" spans="1:3" hidden="1" x14ac:dyDescent="0.25">
      <c r="A100" s="32" t="s">
        <v>7</v>
      </c>
      <c r="B100" s="5">
        <v>0</v>
      </c>
      <c r="C100" s="26">
        <v>0</v>
      </c>
    </row>
    <row r="101" spans="1:3" hidden="1" x14ac:dyDescent="0.25">
      <c r="A101" s="32" t="s">
        <v>24</v>
      </c>
      <c r="B101" s="17">
        <v>0</v>
      </c>
      <c r="C101" s="17">
        <v>0</v>
      </c>
    </row>
    <row r="102" spans="1:3" hidden="1" x14ac:dyDescent="0.25">
      <c r="A102" s="32" t="s">
        <v>35</v>
      </c>
      <c r="B102" s="4">
        <v>0</v>
      </c>
      <c r="C102" s="24">
        <v>0</v>
      </c>
    </row>
    <row r="103" spans="1:3" x14ac:dyDescent="0.25">
      <c r="A103" s="32" t="s">
        <v>30</v>
      </c>
      <c r="B103" s="4">
        <v>30</v>
      </c>
      <c r="C103" s="24">
        <v>16</v>
      </c>
    </row>
    <row r="104" spans="1:3" hidden="1" x14ac:dyDescent="0.25">
      <c r="A104" s="32" t="s">
        <v>20</v>
      </c>
      <c r="B104" s="4">
        <v>0</v>
      </c>
      <c r="C104" s="24">
        <v>0</v>
      </c>
    </row>
    <row r="105" spans="1:3" hidden="1" x14ac:dyDescent="0.25">
      <c r="A105" s="32" t="s">
        <v>17</v>
      </c>
      <c r="B105" s="4">
        <v>0</v>
      </c>
      <c r="C105" s="24">
        <v>0</v>
      </c>
    </row>
    <row r="106" spans="1:3" hidden="1" x14ac:dyDescent="0.25">
      <c r="A106" s="32" t="s">
        <v>12</v>
      </c>
      <c r="B106" s="4">
        <v>0</v>
      </c>
      <c r="C106" s="24">
        <v>0</v>
      </c>
    </row>
    <row r="107" spans="1:3" hidden="1" x14ac:dyDescent="0.25">
      <c r="A107" s="32" t="s">
        <v>40</v>
      </c>
      <c r="B107" s="4">
        <v>0</v>
      </c>
      <c r="C107" s="24">
        <v>0</v>
      </c>
    </row>
    <row r="108" spans="1:3" x14ac:dyDescent="0.25">
      <c r="A108" s="32" t="s">
        <v>28</v>
      </c>
      <c r="B108" s="4">
        <v>18</v>
      </c>
      <c r="C108" s="24">
        <v>9.5</v>
      </c>
    </row>
    <row r="109" spans="1:3" hidden="1" x14ac:dyDescent="0.25">
      <c r="A109" s="32" t="s">
        <v>29</v>
      </c>
      <c r="B109" s="4">
        <v>0</v>
      </c>
      <c r="C109" s="24">
        <v>0</v>
      </c>
    </row>
    <row r="110" spans="1:3" x14ac:dyDescent="0.25">
      <c r="A110" s="32" t="s">
        <v>15</v>
      </c>
      <c r="B110" s="4">
        <v>998</v>
      </c>
      <c r="C110" s="24">
        <v>702.5</v>
      </c>
    </row>
    <row r="111" spans="1:3" hidden="1" x14ac:dyDescent="0.25">
      <c r="A111" s="32" t="s">
        <v>10</v>
      </c>
      <c r="B111" s="4">
        <v>0</v>
      </c>
      <c r="C111" s="24">
        <v>0</v>
      </c>
    </row>
    <row r="112" spans="1:3" hidden="1" x14ac:dyDescent="0.25">
      <c r="A112" s="32" t="s">
        <v>8</v>
      </c>
      <c r="B112" s="4">
        <v>0</v>
      </c>
      <c r="C112" s="24">
        <v>0</v>
      </c>
    </row>
    <row r="113" spans="1:3" hidden="1" x14ac:dyDescent="0.25">
      <c r="A113" s="32" t="s">
        <v>47</v>
      </c>
      <c r="B113" s="4">
        <v>0</v>
      </c>
      <c r="C113" s="24">
        <v>0</v>
      </c>
    </row>
    <row r="114" spans="1:3" x14ac:dyDescent="0.25">
      <c r="A114" s="32" t="s">
        <v>16</v>
      </c>
      <c r="B114" s="4">
        <v>6728</v>
      </c>
      <c r="C114" s="24">
        <v>3334.6</v>
      </c>
    </row>
    <row r="115" spans="1:3" hidden="1" x14ac:dyDescent="0.25">
      <c r="A115" s="32" t="s">
        <v>55</v>
      </c>
      <c r="B115" s="4">
        <v>0</v>
      </c>
      <c r="C115" s="24">
        <v>0</v>
      </c>
    </row>
    <row r="116" spans="1:3" hidden="1" x14ac:dyDescent="0.25">
      <c r="A116" s="32" t="s">
        <v>23</v>
      </c>
      <c r="B116" s="4">
        <v>0</v>
      </c>
      <c r="C116" s="24">
        <v>0</v>
      </c>
    </row>
    <row r="117" spans="1:3" x14ac:dyDescent="0.25">
      <c r="A117" s="32" t="s">
        <v>39</v>
      </c>
      <c r="B117" s="4">
        <v>248</v>
      </c>
      <c r="C117" s="24">
        <v>133.9</v>
      </c>
    </row>
    <row r="118" spans="1:3" hidden="1" x14ac:dyDescent="0.25">
      <c r="A118" s="32" t="s">
        <v>38</v>
      </c>
      <c r="B118" s="4">
        <v>0</v>
      </c>
      <c r="C118" s="24">
        <v>0</v>
      </c>
    </row>
    <row r="119" spans="1:3" x14ac:dyDescent="0.25">
      <c r="A119" s="32" t="s">
        <v>37</v>
      </c>
      <c r="B119" s="4">
        <v>815</v>
      </c>
      <c r="C119" s="24">
        <v>456.9</v>
      </c>
    </row>
    <row r="120" spans="1:3" hidden="1" x14ac:dyDescent="0.25">
      <c r="A120" s="32" t="s">
        <v>21</v>
      </c>
      <c r="B120" s="4">
        <v>0</v>
      </c>
      <c r="C120" s="24">
        <v>0</v>
      </c>
    </row>
    <row r="121" spans="1:3" hidden="1" x14ac:dyDescent="0.25">
      <c r="A121" s="32" t="s">
        <v>57</v>
      </c>
      <c r="B121" s="4">
        <v>0</v>
      </c>
      <c r="C121" s="24">
        <v>0</v>
      </c>
    </row>
    <row r="122" spans="1:3" hidden="1" x14ac:dyDescent="0.25">
      <c r="A122" s="32" t="s">
        <v>11</v>
      </c>
      <c r="B122" s="4">
        <v>0</v>
      </c>
      <c r="C122" s="24">
        <v>0</v>
      </c>
    </row>
    <row r="123" spans="1:3" s="54" customFormat="1" x14ac:dyDescent="0.25">
      <c r="A123" s="39" t="s">
        <v>36</v>
      </c>
      <c r="B123" s="40">
        <f>SUM(B93:B122)</f>
        <v>9009</v>
      </c>
      <c r="C123" s="41">
        <f t="shared" ref="C123" si="3">SUM(C93:C122)</f>
        <v>4756.9999999999991</v>
      </c>
    </row>
    <row r="124" spans="1:3" x14ac:dyDescent="0.25">
      <c r="A124" s="94" t="s">
        <v>65</v>
      </c>
      <c r="B124" s="94"/>
      <c r="C124" s="94"/>
    </row>
    <row r="125" spans="1:3" x14ac:dyDescent="0.25">
      <c r="A125" s="32" t="s">
        <v>27</v>
      </c>
      <c r="B125" s="4">
        <v>1566</v>
      </c>
      <c r="C125" s="24">
        <v>2627</v>
      </c>
    </row>
    <row r="126" spans="1:3" hidden="1" x14ac:dyDescent="0.25">
      <c r="A126" s="32" t="s">
        <v>14</v>
      </c>
      <c r="B126" s="4">
        <v>0</v>
      </c>
      <c r="C126" s="24">
        <v>0</v>
      </c>
    </row>
    <row r="127" spans="1:3" hidden="1" x14ac:dyDescent="0.25">
      <c r="A127" s="32" t="s">
        <v>9</v>
      </c>
      <c r="B127" s="4">
        <v>0</v>
      </c>
      <c r="C127" s="24">
        <v>0</v>
      </c>
    </row>
    <row r="128" spans="1:3" hidden="1" x14ac:dyDescent="0.25">
      <c r="A128" s="32" t="s">
        <v>13</v>
      </c>
      <c r="B128" s="4">
        <v>0</v>
      </c>
      <c r="C128" s="24">
        <v>0</v>
      </c>
    </row>
    <row r="129" spans="1:3" hidden="1" x14ac:dyDescent="0.25">
      <c r="A129" s="32" t="s">
        <v>56</v>
      </c>
      <c r="B129" s="4">
        <v>0</v>
      </c>
      <c r="C129" s="24">
        <v>0</v>
      </c>
    </row>
    <row r="130" spans="1:3" x14ac:dyDescent="0.25">
      <c r="A130" s="32" t="s">
        <v>41</v>
      </c>
      <c r="B130" s="4">
        <v>558</v>
      </c>
      <c r="C130" s="24">
        <v>641</v>
      </c>
    </row>
    <row r="131" spans="1:3" x14ac:dyDescent="0.25">
      <c r="A131" s="32" t="s">
        <v>32</v>
      </c>
      <c r="B131" s="4">
        <v>387</v>
      </c>
      <c r="C131" s="24">
        <v>440</v>
      </c>
    </row>
    <row r="132" spans="1:3" hidden="1" x14ac:dyDescent="0.25">
      <c r="A132" s="32" t="s">
        <v>7</v>
      </c>
      <c r="B132" s="4">
        <v>0</v>
      </c>
      <c r="C132" s="24">
        <v>0</v>
      </c>
    </row>
    <row r="133" spans="1:3" hidden="1" x14ac:dyDescent="0.25">
      <c r="A133" s="32" t="s">
        <v>24</v>
      </c>
      <c r="B133" s="4">
        <v>0</v>
      </c>
      <c r="C133" s="24">
        <v>0</v>
      </c>
    </row>
    <row r="134" spans="1:3" hidden="1" x14ac:dyDescent="0.25">
      <c r="A134" s="32" t="s">
        <v>35</v>
      </c>
      <c r="B134" s="4">
        <v>0</v>
      </c>
      <c r="C134" s="24">
        <v>0</v>
      </c>
    </row>
    <row r="135" spans="1:3" x14ac:dyDescent="0.25">
      <c r="A135" s="32" t="s">
        <v>30</v>
      </c>
      <c r="B135" s="4">
        <v>902</v>
      </c>
      <c r="C135" s="24">
        <v>996</v>
      </c>
    </row>
    <row r="136" spans="1:3" hidden="1" x14ac:dyDescent="0.25">
      <c r="A136" s="32" t="s">
        <v>20</v>
      </c>
      <c r="B136" s="4">
        <v>0</v>
      </c>
      <c r="C136" s="24">
        <v>0</v>
      </c>
    </row>
    <row r="137" spans="1:3" hidden="1" x14ac:dyDescent="0.25">
      <c r="A137" s="32" t="s">
        <v>17</v>
      </c>
      <c r="B137" s="4">
        <v>0</v>
      </c>
      <c r="C137" s="24">
        <v>0</v>
      </c>
    </row>
    <row r="138" spans="1:3" hidden="1" x14ac:dyDescent="0.25">
      <c r="A138" s="32" t="s">
        <v>12</v>
      </c>
      <c r="B138" s="4">
        <v>0</v>
      </c>
      <c r="C138" s="24">
        <v>0</v>
      </c>
    </row>
    <row r="139" spans="1:3" x14ac:dyDescent="0.25">
      <c r="A139" s="32" t="s">
        <v>40</v>
      </c>
      <c r="B139" s="4">
        <v>655</v>
      </c>
      <c r="C139" s="24">
        <v>506</v>
      </c>
    </row>
    <row r="140" spans="1:3" x14ac:dyDescent="0.25">
      <c r="A140" s="32" t="s">
        <v>28</v>
      </c>
      <c r="B140" s="4">
        <v>1118</v>
      </c>
      <c r="C140" s="24">
        <v>1219</v>
      </c>
    </row>
    <row r="141" spans="1:3" x14ac:dyDescent="0.25">
      <c r="A141" s="32" t="s">
        <v>29</v>
      </c>
      <c r="B141" s="4">
        <v>403</v>
      </c>
      <c r="C141" s="24">
        <v>347</v>
      </c>
    </row>
    <row r="142" spans="1:3" x14ac:dyDescent="0.25">
      <c r="A142" s="32" t="s">
        <v>15</v>
      </c>
      <c r="B142" s="4">
        <v>5004</v>
      </c>
      <c r="C142" s="24">
        <v>6774.4</v>
      </c>
    </row>
    <row r="143" spans="1:3" hidden="1" x14ac:dyDescent="0.25">
      <c r="A143" s="32" t="s">
        <v>10</v>
      </c>
      <c r="B143" s="4">
        <v>0</v>
      </c>
      <c r="C143" s="24">
        <v>0</v>
      </c>
    </row>
    <row r="144" spans="1:3" hidden="1" x14ac:dyDescent="0.25">
      <c r="A144" s="32" t="s">
        <v>8</v>
      </c>
      <c r="B144" s="4">
        <v>0</v>
      </c>
      <c r="C144" s="24">
        <v>0</v>
      </c>
    </row>
    <row r="145" spans="1:3" hidden="1" x14ac:dyDescent="0.25">
      <c r="A145" s="32" t="s">
        <v>47</v>
      </c>
      <c r="B145" s="4">
        <v>0</v>
      </c>
      <c r="C145" s="24">
        <v>0</v>
      </c>
    </row>
    <row r="146" spans="1:3" x14ac:dyDescent="0.25">
      <c r="A146" s="32" t="s">
        <v>16</v>
      </c>
      <c r="B146" s="4">
        <v>4695</v>
      </c>
      <c r="C146" s="24">
        <v>4141</v>
      </c>
    </row>
    <row r="147" spans="1:3" hidden="1" x14ac:dyDescent="0.25">
      <c r="A147" s="32" t="s">
        <v>55</v>
      </c>
      <c r="B147" s="4">
        <v>0</v>
      </c>
      <c r="C147" s="24">
        <v>0</v>
      </c>
    </row>
    <row r="148" spans="1:3" hidden="1" x14ac:dyDescent="0.25">
      <c r="A148" s="32" t="s">
        <v>23</v>
      </c>
      <c r="B148" s="4">
        <v>0</v>
      </c>
      <c r="C148" s="24">
        <v>0</v>
      </c>
    </row>
    <row r="149" spans="1:3" x14ac:dyDescent="0.25">
      <c r="A149" s="32" t="s">
        <v>39</v>
      </c>
      <c r="B149" s="4">
        <v>767</v>
      </c>
      <c r="C149" s="24">
        <v>783</v>
      </c>
    </row>
    <row r="150" spans="1:3" hidden="1" x14ac:dyDescent="0.25">
      <c r="A150" s="32" t="s">
        <v>38</v>
      </c>
      <c r="B150" s="4">
        <v>0</v>
      </c>
      <c r="C150" s="24">
        <v>0</v>
      </c>
    </row>
    <row r="151" spans="1:3" x14ac:dyDescent="0.25">
      <c r="A151" s="32" t="s">
        <v>37</v>
      </c>
      <c r="B151" s="4">
        <v>1142</v>
      </c>
      <c r="C151" s="24">
        <v>1166</v>
      </c>
    </row>
    <row r="152" spans="1:3" hidden="1" x14ac:dyDescent="0.25">
      <c r="A152" s="32" t="s">
        <v>21</v>
      </c>
      <c r="B152" s="4">
        <v>0</v>
      </c>
      <c r="C152" s="24">
        <v>0</v>
      </c>
    </row>
    <row r="153" spans="1:3" x14ac:dyDescent="0.25">
      <c r="A153" s="32" t="s">
        <v>57</v>
      </c>
      <c r="B153" s="4">
        <v>6076</v>
      </c>
      <c r="C153" s="24">
        <v>4213</v>
      </c>
    </row>
    <row r="154" spans="1:3" hidden="1" x14ac:dyDescent="0.25">
      <c r="A154" s="32" t="s">
        <v>11</v>
      </c>
      <c r="B154" s="4">
        <v>0</v>
      </c>
      <c r="C154" s="24">
        <v>0</v>
      </c>
    </row>
    <row r="155" spans="1:3" hidden="1" x14ac:dyDescent="0.25">
      <c r="A155" s="33" t="s">
        <v>58</v>
      </c>
      <c r="B155" s="4">
        <v>0</v>
      </c>
      <c r="C155" s="24"/>
    </row>
    <row r="156" spans="1:3" hidden="1" x14ac:dyDescent="0.25">
      <c r="A156" s="33" t="s">
        <v>59</v>
      </c>
      <c r="B156" s="4">
        <v>0</v>
      </c>
      <c r="C156" s="24"/>
    </row>
    <row r="157" spans="1:3" hidden="1" x14ac:dyDescent="0.25">
      <c r="A157" s="33" t="s">
        <v>42</v>
      </c>
      <c r="B157" s="4">
        <v>0</v>
      </c>
      <c r="C157" s="24"/>
    </row>
    <row r="158" spans="1:3" s="54" customFormat="1" x14ac:dyDescent="0.25">
      <c r="A158" s="44" t="s">
        <v>44</v>
      </c>
      <c r="B158" s="37">
        <v>31</v>
      </c>
      <c r="C158" s="43">
        <v>110.6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/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23273</v>
      </c>
      <c r="C163" s="41">
        <f t="shared" ref="C163" si="4">SUM(C125:C154)</f>
        <v>23853.4</v>
      </c>
    </row>
    <row r="164" spans="1:3" s="54" customFormat="1" ht="19.5" customHeight="1" x14ac:dyDescent="0.25">
      <c r="A164" s="45" t="s">
        <v>46</v>
      </c>
      <c r="B164" s="46">
        <f>SUM(B155:B162)</f>
        <v>31</v>
      </c>
      <c r="C164" s="47">
        <f t="shared" ref="C164" si="5">SUM(C155:C162)</f>
        <v>110.6</v>
      </c>
    </row>
    <row r="165" spans="1:3" s="54" customFormat="1" x14ac:dyDescent="0.25">
      <c r="A165" s="39" t="s">
        <v>36</v>
      </c>
      <c r="B165" s="40">
        <f>B163+B164</f>
        <v>23304</v>
      </c>
      <c r="C165" s="41">
        <f t="shared" ref="C165" si="6">C163+C164</f>
        <v>23964</v>
      </c>
    </row>
    <row r="166" spans="1:3" s="54" customFormat="1" x14ac:dyDescent="0.25">
      <c r="A166" s="99" t="s">
        <v>68</v>
      </c>
      <c r="B166" s="99"/>
      <c r="C166" s="99"/>
    </row>
    <row r="167" spans="1:3" hidden="1" x14ac:dyDescent="0.25">
      <c r="A167" s="32" t="s">
        <v>7</v>
      </c>
      <c r="B167" s="27">
        <v>0</v>
      </c>
      <c r="C167" s="28">
        <v>0</v>
      </c>
    </row>
    <row r="168" spans="1:3" hidden="1" x14ac:dyDescent="0.25">
      <c r="A168" s="32" t="s">
        <v>8</v>
      </c>
      <c r="B168" s="27">
        <v>0</v>
      </c>
      <c r="C168" s="28">
        <v>0</v>
      </c>
    </row>
    <row r="169" spans="1:3" hidden="1" x14ac:dyDescent="0.25">
      <c r="A169" s="32" t="s">
        <v>9</v>
      </c>
      <c r="B169" s="27">
        <v>0</v>
      </c>
      <c r="C169" s="28">
        <v>0</v>
      </c>
    </row>
    <row r="170" spans="1:3" hidden="1" x14ac:dyDescent="0.25">
      <c r="A170" s="32" t="s">
        <v>10</v>
      </c>
      <c r="B170" s="27">
        <v>0</v>
      </c>
      <c r="C170" s="28">
        <v>0</v>
      </c>
    </row>
    <row r="171" spans="1:3" hidden="1" x14ac:dyDescent="0.25">
      <c r="A171" s="32" t="s">
        <v>11</v>
      </c>
      <c r="B171" s="27">
        <v>0</v>
      </c>
      <c r="C171" s="28">
        <v>0</v>
      </c>
    </row>
    <row r="172" spans="1:3" hidden="1" x14ac:dyDescent="0.25">
      <c r="A172" s="32" t="s">
        <v>12</v>
      </c>
      <c r="B172" s="27">
        <v>0</v>
      </c>
      <c r="C172" s="28">
        <v>0</v>
      </c>
    </row>
    <row r="173" spans="1:3" hidden="1" x14ac:dyDescent="0.25">
      <c r="A173" s="32" t="s">
        <v>13</v>
      </c>
      <c r="B173" s="27">
        <v>0</v>
      </c>
      <c r="C173" s="28">
        <v>0</v>
      </c>
    </row>
    <row r="174" spans="1:3" hidden="1" x14ac:dyDescent="0.25">
      <c r="A174" s="32" t="s">
        <v>14</v>
      </c>
      <c r="B174" s="27">
        <v>0</v>
      </c>
      <c r="C174" s="28">
        <v>0</v>
      </c>
    </row>
    <row r="175" spans="1:3" hidden="1" x14ac:dyDescent="0.25">
      <c r="A175" s="32" t="s">
        <v>15</v>
      </c>
      <c r="B175" s="27">
        <v>0</v>
      </c>
      <c r="C175" s="28">
        <v>0</v>
      </c>
    </row>
    <row r="176" spans="1:3" x14ac:dyDescent="0.25">
      <c r="A176" s="32" t="s">
        <v>16</v>
      </c>
      <c r="B176" s="29">
        <v>566</v>
      </c>
      <c r="C176" s="30">
        <v>5122.5</v>
      </c>
    </row>
    <row r="177" spans="1:3" ht="14.25" hidden="1" customHeight="1" x14ac:dyDescent="0.25">
      <c r="A177" s="32" t="s">
        <v>17</v>
      </c>
      <c r="B177" s="29">
        <v>0</v>
      </c>
      <c r="C177" s="30">
        <v>0</v>
      </c>
    </row>
    <row r="178" spans="1:3" hidden="1" x14ac:dyDescent="0.25">
      <c r="A178" s="32" t="s">
        <v>18</v>
      </c>
      <c r="B178" s="29">
        <v>0</v>
      </c>
      <c r="C178" s="30">
        <v>0</v>
      </c>
    </row>
    <row r="179" spans="1:3" hidden="1" x14ac:dyDescent="0.25">
      <c r="A179" s="32" t="s">
        <v>19</v>
      </c>
      <c r="B179" s="29">
        <v>0</v>
      </c>
      <c r="C179" s="30">
        <v>0</v>
      </c>
    </row>
    <row r="180" spans="1:3" hidden="1" x14ac:dyDescent="0.25">
      <c r="A180" s="32" t="s">
        <v>69</v>
      </c>
      <c r="B180" s="29">
        <v>0</v>
      </c>
      <c r="C180" s="30">
        <v>0</v>
      </c>
    </row>
    <row r="181" spans="1:3" hidden="1" x14ac:dyDescent="0.25">
      <c r="A181" s="32" t="s">
        <v>20</v>
      </c>
      <c r="B181" s="29">
        <v>0</v>
      </c>
      <c r="C181" s="30">
        <v>0</v>
      </c>
    </row>
    <row r="182" spans="1:3" hidden="1" x14ac:dyDescent="0.25">
      <c r="A182" s="32" t="s">
        <v>21</v>
      </c>
      <c r="B182" s="29">
        <v>0</v>
      </c>
      <c r="C182" s="30">
        <v>0</v>
      </c>
    </row>
    <row r="183" spans="1:3" hidden="1" x14ac:dyDescent="0.25">
      <c r="A183" s="32" t="s">
        <v>22</v>
      </c>
      <c r="B183" s="29">
        <v>0</v>
      </c>
      <c r="C183" s="30">
        <v>0</v>
      </c>
    </row>
    <row r="184" spans="1:3" hidden="1" x14ac:dyDescent="0.25">
      <c r="A184" s="32" t="s">
        <v>23</v>
      </c>
      <c r="B184" s="29">
        <v>0</v>
      </c>
      <c r="C184" s="30">
        <v>0</v>
      </c>
    </row>
    <row r="185" spans="1:3" hidden="1" x14ac:dyDescent="0.25">
      <c r="A185" s="32" t="s">
        <v>24</v>
      </c>
      <c r="B185" s="29">
        <v>0</v>
      </c>
      <c r="C185" s="30">
        <v>0</v>
      </c>
    </row>
    <row r="186" spans="1:3" hidden="1" x14ac:dyDescent="0.25">
      <c r="A186" s="32" t="s">
        <v>25</v>
      </c>
      <c r="B186" s="29">
        <v>0</v>
      </c>
      <c r="C186" s="30">
        <v>0</v>
      </c>
    </row>
    <row r="187" spans="1:3" hidden="1" x14ac:dyDescent="0.25">
      <c r="A187" s="32" t="s">
        <v>51</v>
      </c>
      <c r="B187" s="29">
        <v>0</v>
      </c>
      <c r="C187" s="30">
        <v>0</v>
      </c>
    </row>
    <row r="188" spans="1:3" ht="30" hidden="1" x14ac:dyDescent="0.25">
      <c r="A188" s="32" t="s">
        <v>70</v>
      </c>
      <c r="B188" s="29">
        <v>0</v>
      </c>
      <c r="C188" s="30">
        <v>0</v>
      </c>
    </row>
    <row r="189" spans="1:3" hidden="1" x14ac:dyDescent="0.25">
      <c r="A189" s="32" t="s">
        <v>26</v>
      </c>
      <c r="B189" s="29">
        <v>0</v>
      </c>
      <c r="C189" s="30">
        <v>0</v>
      </c>
    </row>
    <row r="190" spans="1:3" x14ac:dyDescent="0.25">
      <c r="A190" s="32" t="s">
        <v>27</v>
      </c>
      <c r="B190" s="29">
        <v>48</v>
      </c>
      <c r="C190" s="30">
        <v>348.8</v>
      </c>
    </row>
    <row r="191" spans="1:3" hidden="1" x14ac:dyDescent="0.25">
      <c r="A191" s="32" t="s">
        <v>28</v>
      </c>
      <c r="B191" s="29">
        <v>0</v>
      </c>
      <c r="C191" s="30">
        <v>0</v>
      </c>
    </row>
    <row r="192" spans="1:3" hidden="1" x14ac:dyDescent="0.25">
      <c r="A192" s="32" t="s">
        <v>29</v>
      </c>
      <c r="B192" s="29">
        <v>0</v>
      </c>
      <c r="C192" s="30">
        <v>0</v>
      </c>
    </row>
    <row r="193" spans="1:3" x14ac:dyDescent="0.25">
      <c r="A193" s="32" t="s">
        <v>30</v>
      </c>
      <c r="B193" s="29">
        <v>335</v>
      </c>
      <c r="C193" s="30">
        <v>3136.3</v>
      </c>
    </row>
    <row r="194" spans="1:3" hidden="1" x14ac:dyDescent="0.25">
      <c r="A194" s="32" t="s">
        <v>31</v>
      </c>
      <c r="B194" s="29">
        <v>0</v>
      </c>
      <c r="C194" s="30">
        <v>0</v>
      </c>
    </row>
    <row r="195" spans="1:3" hidden="1" x14ac:dyDescent="0.25">
      <c r="A195" s="32" t="s">
        <v>32</v>
      </c>
      <c r="B195" s="29">
        <v>0</v>
      </c>
      <c r="C195" s="30">
        <v>0</v>
      </c>
    </row>
    <row r="196" spans="1:3" hidden="1" x14ac:dyDescent="0.25">
      <c r="A196" s="32" t="s">
        <v>33</v>
      </c>
      <c r="B196" s="29">
        <v>0</v>
      </c>
      <c r="C196" s="30">
        <v>0</v>
      </c>
    </row>
    <row r="197" spans="1:3" ht="30" hidden="1" x14ac:dyDescent="0.25">
      <c r="A197" s="32" t="s">
        <v>34</v>
      </c>
      <c r="B197" s="29">
        <v>0</v>
      </c>
      <c r="C197" s="30">
        <v>0</v>
      </c>
    </row>
    <row r="198" spans="1:3" hidden="1" x14ac:dyDescent="0.25">
      <c r="A198" s="32" t="s">
        <v>35</v>
      </c>
      <c r="B198" s="29">
        <v>0</v>
      </c>
      <c r="C198" s="30">
        <v>0</v>
      </c>
    </row>
    <row r="199" spans="1:3" s="54" customFormat="1" x14ac:dyDescent="0.25">
      <c r="A199" s="39" t="s">
        <v>36</v>
      </c>
      <c r="B199" s="40">
        <f>SUM(B167:B198)</f>
        <v>949</v>
      </c>
      <c r="C199" s="41">
        <f>SUM(C167:C198)</f>
        <v>8607.6</v>
      </c>
    </row>
    <row r="200" spans="1:3" s="54" customFormat="1" x14ac:dyDescent="0.25">
      <c r="A200" s="50" t="s">
        <v>48</v>
      </c>
      <c r="B200" s="40">
        <v>5581</v>
      </c>
      <c r="C200" s="41">
        <v>12856.9</v>
      </c>
    </row>
    <row r="201" spans="1:3" s="54" customFormat="1" x14ac:dyDescent="0.25">
      <c r="A201" s="51" t="s">
        <v>49</v>
      </c>
      <c r="B201" s="46">
        <v>80</v>
      </c>
      <c r="C201" s="47">
        <v>185.1</v>
      </c>
    </row>
    <row r="202" spans="1:3" ht="15.75" x14ac:dyDescent="0.25">
      <c r="A202" s="8" t="s">
        <v>50</v>
      </c>
      <c r="B202" s="8"/>
      <c r="C202" s="22">
        <f>C49+C91+C123+C165+C199+C200</f>
        <v>116466.4</v>
      </c>
    </row>
    <row r="203" spans="1:3" x14ac:dyDescent="0.25">
      <c r="A203" s="50" t="s">
        <v>92</v>
      </c>
      <c r="B203" s="66">
        <v>5153</v>
      </c>
      <c r="C203" s="41">
        <v>6109.4</v>
      </c>
    </row>
    <row r="204" spans="1:3" x14ac:dyDescent="0.25">
      <c r="A204" s="50" t="s">
        <v>93</v>
      </c>
      <c r="B204" s="66">
        <v>2533</v>
      </c>
      <c r="C204" s="41">
        <v>2587.5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109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76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hidden="1" x14ac:dyDescent="0.25">
      <c r="A13" s="23" t="s">
        <v>7</v>
      </c>
      <c r="B13" s="4">
        <v>0</v>
      </c>
      <c r="C13" s="24">
        <v>0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hidden="1" x14ac:dyDescent="0.25">
      <c r="A23" s="23" t="s">
        <v>15</v>
      </c>
      <c r="B23" s="4">
        <v>0</v>
      </c>
      <c r="C23" s="24">
        <v>0</v>
      </c>
    </row>
    <row r="24" spans="1:3" x14ac:dyDescent="0.25">
      <c r="A24" s="23" t="s">
        <v>16</v>
      </c>
      <c r="B24" s="4">
        <f>-49+1479</f>
        <v>1430</v>
      </c>
      <c r="C24" s="24">
        <f>-293.1+27689.7</f>
        <v>27396.600000000002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x14ac:dyDescent="0.25">
      <c r="A26" s="23" t="s">
        <v>18</v>
      </c>
      <c r="B26" s="4">
        <v>383</v>
      </c>
      <c r="C26" s="24">
        <v>6570.5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723</v>
      </c>
      <c r="C36" s="24">
        <v>14018.9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590</v>
      </c>
      <c r="C38" s="24">
        <v>9342.7000000000007</v>
      </c>
    </row>
    <row r="39" spans="1:3" hidden="1" x14ac:dyDescent="0.25">
      <c r="A39" s="23" t="s">
        <v>28</v>
      </c>
      <c r="B39" s="4">
        <v>0</v>
      </c>
      <c r="C39" s="24">
        <v>0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417</v>
      </c>
      <c r="C41" s="24">
        <v>6590.4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hidden="1" x14ac:dyDescent="0.25">
      <c r="A44" s="23" t="s">
        <v>32</v>
      </c>
      <c r="B44" s="4">
        <v>0</v>
      </c>
      <c r="C44" s="24">
        <v>0</v>
      </c>
    </row>
    <row r="45" spans="1:3" hidden="1" x14ac:dyDescent="0.25">
      <c r="A45" s="23" t="s">
        <v>33</v>
      </c>
      <c r="B45" s="4">
        <v>0</v>
      </c>
      <c r="C45" s="24">
        <v>0</v>
      </c>
    </row>
    <row r="46" spans="1:3" ht="30" hidden="1" x14ac:dyDescent="0.25">
      <c r="A46" s="23" t="s">
        <v>34</v>
      </c>
      <c r="B46" s="4">
        <v>0</v>
      </c>
      <c r="C46" s="24">
        <v>0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3543</v>
      </c>
      <c r="C49" s="41">
        <f>SUM(C13:C48)</f>
        <v>63919.100000000013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12544</v>
      </c>
      <c r="C52" s="24">
        <v>3412</v>
      </c>
    </row>
    <row r="53" spans="1:3" hidden="1" x14ac:dyDescent="0.25">
      <c r="A53" s="32" t="s">
        <v>14</v>
      </c>
      <c r="B53" s="4">
        <v>0</v>
      </c>
      <c r="C53" s="24">
        <v>0</v>
      </c>
    </row>
    <row r="54" spans="1:3" hidden="1" x14ac:dyDescent="0.25">
      <c r="A54" s="32" t="s">
        <v>9</v>
      </c>
      <c r="B54" s="4">
        <v>0</v>
      </c>
      <c r="C54" s="24">
        <v>0</v>
      </c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hidden="1" x14ac:dyDescent="0.25">
      <c r="A56" s="32" t="s">
        <v>56</v>
      </c>
      <c r="B56" s="4">
        <v>0</v>
      </c>
      <c r="C56" s="24">
        <v>0</v>
      </c>
    </row>
    <row r="57" spans="1:3" x14ac:dyDescent="0.25">
      <c r="A57" s="32" t="s">
        <v>41</v>
      </c>
      <c r="B57" s="4">
        <v>1087</v>
      </c>
      <c r="C57" s="24">
        <v>303</v>
      </c>
    </row>
    <row r="58" spans="1:3" hidden="1" x14ac:dyDescent="0.25">
      <c r="A58" s="32" t="s">
        <v>32</v>
      </c>
      <c r="B58" s="4">
        <v>0</v>
      </c>
      <c r="C58" s="24">
        <v>0</v>
      </c>
    </row>
    <row r="59" spans="1:3" hidden="1" x14ac:dyDescent="0.25">
      <c r="A59" s="32" t="s">
        <v>7</v>
      </c>
      <c r="B59" s="4">
        <v>0</v>
      </c>
      <c r="C59" s="24">
        <v>0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hidden="1" x14ac:dyDescent="0.25">
      <c r="A61" s="32" t="s">
        <v>35</v>
      </c>
      <c r="B61" s="4">
        <v>0</v>
      </c>
      <c r="C61" s="24">
        <v>0</v>
      </c>
    </row>
    <row r="62" spans="1:3" x14ac:dyDescent="0.25">
      <c r="A62" s="32" t="s">
        <v>30</v>
      </c>
      <c r="B62" s="4">
        <v>1929</v>
      </c>
      <c r="C62" s="24">
        <v>749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x14ac:dyDescent="0.25">
      <c r="A66" s="32" t="s">
        <v>40</v>
      </c>
      <c r="B66" s="4">
        <v>863</v>
      </c>
      <c r="C66" s="24">
        <v>246</v>
      </c>
    </row>
    <row r="67" spans="1:3" x14ac:dyDescent="0.25">
      <c r="A67" s="32" t="s">
        <v>28</v>
      </c>
      <c r="B67" s="4">
        <v>683</v>
      </c>
      <c r="C67" s="24">
        <v>185</v>
      </c>
    </row>
    <row r="68" spans="1:3" x14ac:dyDescent="0.25">
      <c r="A68" s="32" t="s">
        <v>29</v>
      </c>
      <c r="B68" s="4">
        <v>1178</v>
      </c>
      <c r="C68" s="24">
        <v>274</v>
      </c>
    </row>
    <row r="69" spans="1:3" x14ac:dyDescent="0.25">
      <c r="A69" s="32" t="s">
        <v>15</v>
      </c>
      <c r="B69" s="4">
        <v>7239</v>
      </c>
      <c r="C69" s="24">
        <v>7809</v>
      </c>
    </row>
    <row r="70" spans="1:3" hidden="1" x14ac:dyDescent="0.25">
      <c r="A70" s="32" t="s">
        <v>10</v>
      </c>
      <c r="B70" s="4">
        <v>0</v>
      </c>
      <c r="C70" s="24">
        <v>0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x14ac:dyDescent="0.25">
      <c r="A73" s="32" t="s">
        <v>16</v>
      </c>
      <c r="B73" s="4">
        <v>44708</v>
      </c>
      <c r="C73" s="24">
        <v>15157.1</v>
      </c>
    </row>
    <row r="74" spans="1:3" hidden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x14ac:dyDescent="0.25">
      <c r="A76" s="32" t="s">
        <v>39</v>
      </c>
      <c r="B76" s="4">
        <v>700</v>
      </c>
      <c r="C76" s="24">
        <v>244</v>
      </c>
    </row>
    <row r="77" spans="1:3" hidden="1" x14ac:dyDescent="0.25">
      <c r="A77" s="32" t="s">
        <v>38</v>
      </c>
      <c r="B77" s="4">
        <v>0</v>
      </c>
      <c r="C77" s="24">
        <v>0</v>
      </c>
    </row>
    <row r="78" spans="1:3" x14ac:dyDescent="0.25">
      <c r="A78" s="32" t="s">
        <v>37</v>
      </c>
      <c r="B78" s="4">
        <v>1409</v>
      </c>
      <c r="C78" s="24">
        <v>489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x14ac:dyDescent="0.25">
      <c r="A80" s="32" t="s">
        <v>57</v>
      </c>
      <c r="B80" s="4">
        <v>597</v>
      </c>
      <c r="C80" s="24">
        <v>202</v>
      </c>
    </row>
    <row r="81" spans="1:3" x14ac:dyDescent="0.25">
      <c r="A81" s="32" t="s">
        <v>11</v>
      </c>
      <c r="B81" s="4">
        <v>363</v>
      </c>
      <c r="C81" s="24">
        <v>119</v>
      </c>
    </row>
    <row r="82" spans="1:3" hidden="1" x14ac:dyDescent="0.25">
      <c r="A82" s="33" t="s">
        <v>58</v>
      </c>
      <c r="B82" s="4">
        <v>0</v>
      </c>
      <c r="C82" s="24"/>
    </row>
    <row r="83" spans="1:3" hidden="1" x14ac:dyDescent="0.25">
      <c r="A83" s="33" t="s">
        <v>91</v>
      </c>
      <c r="B83" s="4">
        <v>0</v>
      </c>
      <c r="C83" s="24"/>
    </row>
    <row r="84" spans="1:3" x14ac:dyDescent="0.25">
      <c r="A84" s="33" t="s">
        <v>42</v>
      </c>
      <c r="B84" s="4">
        <v>1788</v>
      </c>
      <c r="C84" s="24">
        <v>798.4</v>
      </c>
    </row>
    <row r="85" spans="1:3" x14ac:dyDescent="0.25">
      <c r="A85" s="33" t="s">
        <v>44</v>
      </c>
      <c r="B85" s="4">
        <v>7</v>
      </c>
      <c r="C85" s="24">
        <v>2.6</v>
      </c>
    </row>
    <row r="86" spans="1:3" x14ac:dyDescent="0.25">
      <c r="A86" s="33" t="s">
        <v>43</v>
      </c>
      <c r="B86" s="4">
        <v>133</v>
      </c>
      <c r="C86" s="24">
        <v>65</v>
      </c>
    </row>
    <row r="87" spans="1:3" hidden="1" x14ac:dyDescent="0.25">
      <c r="A87" s="33" t="s">
        <v>60</v>
      </c>
      <c r="B87" s="4">
        <v>0</v>
      </c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73300</v>
      </c>
      <c r="C89" s="41">
        <f t="shared" ref="C89" si="0">SUM(C52:C81)</f>
        <v>29189.1</v>
      </c>
    </row>
    <row r="90" spans="1:3" s="54" customFormat="1" x14ac:dyDescent="0.25">
      <c r="A90" s="45" t="s">
        <v>46</v>
      </c>
      <c r="B90" s="46">
        <f>SUM(B82:B88)</f>
        <v>1928</v>
      </c>
      <c r="C90" s="47">
        <f t="shared" ref="C90" si="1">SUM(C82:C88)</f>
        <v>866</v>
      </c>
    </row>
    <row r="91" spans="1:3" s="54" customFormat="1" x14ac:dyDescent="0.25">
      <c r="A91" s="39" t="s">
        <v>36</v>
      </c>
      <c r="B91" s="40">
        <f>B89+B90</f>
        <v>75228</v>
      </c>
      <c r="C91" s="41">
        <f t="shared" ref="C91" si="2">C89+C90</f>
        <v>30055.1</v>
      </c>
    </row>
    <row r="92" spans="1:3" x14ac:dyDescent="0.25">
      <c r="A92" s="94" t="s">
        <v>64</v>
      </c>
      <c r="B92" s="94"/>
      <c r="C92" s="94"/>
    </row>
    <row r="93" spans="1:3" x14ac:dyDescent="0.25">
      <c r="A93" s="32" t="s">
        <v>27</v>
      </c>
      <c r="B93" s="4">
        <v>557</v>
      </c>
      <c r="C93" s="24">
        <v>336.7</v>
      </c>
    </row>
    <row r="94" spans="1:3" hidden="1" x14ac:dyDescent="0.25">
      <c r="A94" s="32" t="s">
        <v>14</v>
      </c>
      <c r="B94" s="4">
        <v>0</v>
      </c>
      <c r="C94" s="24">
        <v>0</v>
      </c>
    </row>
    <row r="95" spans="1:3" hidden="1" x14ac:dyDescent="0.25">
      <c r="A95" s="32" t="s">
        <v>9</v>
      </c>
      <c r="B95" s="4">
        <v>0</v>
      </c>
      <c r="C95" s="24">
        <v>0</v>
      </c>
    </row>
    <row r="96" spans="1:3" hidden="1" x14ac:dyDescent="0.25">
      <c r="A96" s="32" t="s">
        <v>13</v>
      </c>
      <c r="B96" s="4">
        <v>0</v>
      </c>
      <c r="C96" s="24">
        <v>0</v>
      </c>
    </row>
    <row r="97" spans="1:3" hidden="1" x14ac:dyDescent="0.25">
      <c r="A97" s="32" t="s">
        <v>56</v>
      </c>
      <c r="B97" s="4">
        <v>0</v>
      </c>
      <c r="C97" s="24">
        <v>0</v>
      </c>
    </row>
    <row r="98" spans="1:3" hidden="1" x14ac:dyDescent="0.25">
      <c r="A98" s="32" t="s">
        <v>41</v>
      </c>
      <c r="B98" s="4">
        <v>0</v>
      </c>
      <c r="C98" s="24">
        <v>0</v>
      </c>
    </row>
    <row r="99" spans="1:3" hidden="1" x14ac:dyDescent="0.25">
      <c r="A99" s="32" t="s">
        <v>32</v>
      </c>
      <c r="B99" s="5">
        <v>0</v>
      </c>
      <c r="C99" s="26">
        <v>0</v>
      </c>
    </row>
    <row r="100" spans="1:3" hidden="1" x14ac:dyDescent="0.25">
      <c r="A100" s="32" t="s">
        <v>7</v>
      </c>
      <c r="B100" s="5">
        <v>0</v>
      </c>
      <c r="C100" s="26">
        <v>0</v>
      </c>
    </row>
    <row r="101" spans="1:3" hidden="1" x14ac:dyDescent="0.25">
      <c r="A101" s="32" t="s">
        <v>24</v>
      </c>
      <c r="B101" s="17">
        <v>0</v>
      </c>
      <c r="C101" s="17">
        <v>0</v>
      </c>
    </row>
    <row r="102" spans="1:3" hidden="1" x14ac:dyDescent="0.25">
      <c r="A102" s="32" t="s">
        <v>35</v>
      </c>
      <c r="B102" s="4">
        <v>0</v>
      </c>
      <c r="C102" s="24">
        <v>0</v>
      </c>
    </row>
    <row r="103" spans="1:3" x14ac:dyDescent="0.25">
      <c r="A103" s="32" t="s">
        <v>30</v>
      </c>
      <c r="B103" s="4">
        <v>264</v>
      </c>
      <c r="C103" s="24">
        <v>142.4</v>
      </c>
    </row>
    <row r="104" spans="1:3" hidden="1" x14ac:dyDescent="0.25">
      <c r="A104" s="32" t="s">
        <v>20</v>
      </c>
      <c r="B104" s="4">
        <v>0</v>
      </c>
      <c r="C104" s="24">
        <v>0</v>
      </c>
    </row>
    <row r="105" spans="1:3" hidden="1" x14ac:dyDescent="0.25">
      <c r="A105" s="32" t="s">
        <v>17</v>
      </c>
      <c r="B105" s="4">
        <v>0</v>
      </c>
      <c r="C105" s="24">
        <v>0</v>
      </c>
    </row>
    <row r="106" spans="1:3" hidden="1" x14ac:dyDescent="0.25">
      <c r="A106" s="32" t="s">
        <v>12</v>
      </c>
      <c r="B106" s="4">
        <v>0</v>
      </c>
      <c r="C106" s="24">
        <v>0</v>
      </c>
    </row>
    <row r="107" spans="1:3" x14ac:dyDescent="0.25">
      <c r="A107" s="32" t="s">
        <v>40</v>
      </c>
      <c r="B107" s="4">
        <v>9</v>
      </c>
      <c r="C107" s="24">
        <v>4.5999999999999996</v>
      </c>
    </row>
    <row r="108" spans="1:3" x14ac:dyDescent="0.25">
      <c r="A108" s="32" t="s">
        <v>28</v>
      </c>
      <c r="B108" s="4">
        <v>107</v>
      </c>
      <c r="C108" s="24">
        <v>68.5</v>
      </c>
    </row>
    <row r="109" spans="1:3" x14ac:dyDescent="0.25">
      <c r="A109" s="32" t="s">
        <v>29</v>
      </c>
      <c r="B109" s="4">
        <v>6</v>
      </c>
      <c r="C109" s="24">
        <v>3.6</v>
      </c>
    </row>
    <row r="110" spans="1:3" x14ac:dyDescent="0.25">
      <c r="A110" s="32" t="s">
        <v>15</v>
      </c>
      <c r="B110" s="4">
        <v>231</v>
      </c>
      <c r="C110" s="24">
        <v>209.2</v>
      </c>
    </row>
    <row r="111" spans="1:3" hidden="1" x14ac:dyDescent="0.25">
      <c r="A111" s="32" t="s">
        <v>10</v>
      </c>
      <c r="B111" s="4">
        <v>0</v>
      </c>
      <c r="C111" s="24">
        <v>0</v>
      </c>
    </row>
    <row r="112" spans="1:3" hidden="1" x14ac:dyDescent="0.25">
      <c r="A112" s="32" t="s">
        <v>8</v>
      </c>
      <c r="B112" s="4">
        <v>0</v>
      </c>
      <c r="C112" s="24">
        <v>0</v>
      </c>
    </row>
    <row r="113" spans="1:3" hidden="1" x14ac:dyDescent="0.25">
      <c r="A113" s="32" t="s">
        <v>47</v>
      </c>
      <c r="B113" s="4">
        <v>0</v>
      </c>
      <c r="C113" s="24">
        <v>0</v>
      </c>
    </row>
    <row r="114" spans="1:3" x14ac:dyDescent="0.25">
      <c r="A114" s="32" t="s">
        <v>16</v>
      </c>
      <c r="B114" s="4">
        <v>10938</v>
      </c>
      <c r="C114" s="24">
        <v>6585.7</v>
      </c>
    </row>
    <row r="115" spans="1:3" hidden="1" x14ac:dyDescent="0.25">
      <c r="A115" s="32" t="s">
        <v>55</v>
      </c>
      <c r="B115" s="4">
        <v>0</v>
      </c>
      <c r="C115" s="24">
        <v>0</v>
      </c>
    </row>
    <row r="116" spans="1:3" hidden="1" x14ac:dyDescent="0.25">
      <c r="A116" s="32" t="s">
        <v>23</v>
      </c>
      <c r="B116" s="4">
        <v>0</v>
      </c>
      <c r="C116" s="24">
        <v>0</v>
      </c>
    </row>
    <row r="117" spans="1:3" x14ac:dyDescent="0.25">
      <c r="A117" s="32" t="s">
        <v>39</v>
      </c>
      <c r="B117" s="4">
        <v>270</v>
      </c>
      <c r="C117" s="24">
        <v>158.6</v>
      </c>
    </row>
    <row r="118" spans="1:3" hidden="1" x14ac:dyDescent="0.25">
      <c r="A118" s="32" t="s">
        <v>38</v>
      </c>
      <c r="B118" s="4">
        <v>0</v>
      </c>
      <c r="C118" s="24">
        <v>0</v>
      </c>
    </row>
    <row r="119" spans="1:3" x14ac:dyDescent="0.25">
      <c r="A119" s="32" t="s">
        <v>37</v>
      </c>
      <c r="B119" s="4">
        <v>699</v>
      </c>
      <c r="C119" s="24">
        <v>390.8</v>
      </c>
    </row>
    <row r="120" spans="1:3" hidden="1" x14ac:dyDescent="0.25">
      <c r="A120" s="32" t="s">
        <v>21</v>
      </c>
      <c r="B120" s="4">
        <v>0</v>
      </c>
      <c r="C120" s="24">
        <v>0</v>
      </c>
    </row>
    <row r="121" spans="1:3" hidden="1" x14ac:dyDescent="0.25">
      <c r="A121" s="32" t="s">
        <v>57</v>
      </c>
      <c r="B121" s="4">
        <v>0</v>
      </c>
      <c r="C121" s="24">
        <v>0</v>
      </c>
    </row>
    <row r="122" spans="1:3" x14ac:dyDescent="0.25">
      <c r="A122" s="32" t="s">
        <v>11</v>
      </c>
      <c r="B122" s="4">
        <v>12</v>
      </c>
      <c r="C122" s="24">
        <v>7.1</v>
      </c>
    </row>
    <row r="123" spans="1:3" s="54" customFormat="1" x14ac:dyDescent="0.25">
      <c r="A123" s="39" t="s">
        <v>36</v>
      </c>
      <c r="B123" s="40">
        <f>SUM(B93:B122)</f>
        <v>13093</v>
      </c>
      <c r="C123" s="41">
        <f t="shared" ref="C123" si="3">SUM(C93:C122)</f>
        <v>7907.2000000000007</v>
      </c>
    </row>
    <row r="124" spans="1:3" x14ac:dyDescent="0.25">
      <c r="A124" s="94" t="s">
        <v>65</v>
      </c>
      <c r="B124" s="94"/>
      <c r="C124" s="94"/>
    </row>
    <row r="125" spans="1:3" x14ac:dyDescent="0.25">
      <c r="A125" s="32" t="s">
        <v>27</v>
      </c>
      <c r="B125" s="4">
        <v>3130</v>
      </c>
      <c r="C125" s="24">
        <v>4958</v>
      </c>
    </row>
    <row r="126" spans="1:3" hidden="1" x14ac:dyDescent="0.25">
      <c r="A126" s="32" t="s">
        <v>14</v>
      </c>
      <c r="B126" s="4">
        <v>0</v>
      </c>
      <c r="C126" s="24">
        <v>0</v>
      </c>
    </row>
    <row r="127" spans="1:3" hidden="1" x14ac:dyDescent="0.25">
      <c r="A127" s="32" t="s">
        <v>9</v>
      </c>
      <c r="B127" s="4">
        <v>0</v>
      </c>
      <c r="C127" s="24">
        <v>0</v>
      </c>
    </row>
    <row r="128" spans="1:3" hidden="1" x14ac:dyDescent="0.25">
      <c r="A128" s="32" t="s">
        <v>13</v>
      </c>
      <c r="B128" s="4">
        <v>0</v>
      </c>
      <c r="C128" s="24">
        <v>0</v>
      </c>
    </row>
    <row r="129" spans="1:3" hidden="1" x14ac:dyDescent="0.25">
      <c r="A129" s="32" t="s">
        <v>56</v>
      </c>
      <c r="B129" s="4">
        <v>0</v>
      </c>
      <c r="C129" s="24">
        <v>0</v>
      </c>
    </row>
    <row r="130" spans="1:3" x14ac:dyDescent="0.25">
      <c r="A130" s="32" t="s">
        <v>41</v>
      </c>
      <c r="B130" s="4">
        <v>534</v>
      </c>
      <c r="C130" s="24">
        <v>579</v>
      </c>
    </row>
    <row r="131" spans="1:3" hidden="1" x14ac:dyDescent="0.25">
      <c r="A131" s="32" t="s">
        <v>32</v>
      </c>
      <c r="B131" s="4">
        <v>0</v>
      </c>
      <c r="C131" s="24">
        <v>0</v>
      </c>
    </row>
    <row r="132" spans="1:3" hidden="1" x14ac:dyDescent="0.25">
      <c r="A132" s="32" t="s">
        <v>7</v>
      </c>
      <c r="B132" s="4">
        <v>0</v>
      </c>
      <c r="C132" s="24">
        <v>0</v>
      </c>
    </row>
    <row r="133" spans="1:3" hidden="1" x14ac:dyDescent="0.25">
      <c r="A133" s="32" t="s">
        <v>24</v>
      </c>
      <c r="B133" s="4">
        <v>0</v>
      </c>
      <c r="C133" s="24">
        <v>0</v>
      </c>
    </row>
    <row r="134" spans="1:3" hidden="1" x14ac:dyDescent="0.25">
      <c r="A134" s="32" t="s">
        <v>35</v>
      </c>
      <c r="B134" s="4">
        <v>0</v>
      </c>
      <c r="C134" s="24">
        <v>0</v>
      </c>
    </row>
    <row r="135" spans="1:3" x14ac:dyDescent="0.25">
      <c r="A135" s="32" t="s">
        <v>30</v>
      </c>
      <c r="B135" s="4">
        <v>2268</v>
      </c>
      <c r="C135" s="24">
        <v>2395</v>
      </c>
    </row>
    <row r="136" spans="1:3" hidden="1" x14ac:dyDescent="0.25">
      <c r="A136" s="32" t="s">
        <v>20</v>
      </c>
      <c r="B136" s="4">
        <v>0</v>
      </c>
      <c r="C136" s="24">
        <v>0</v>
      </c>
    </row>
    <row r="137" spans="1:3" hidden="1" x14ac:dyDescent="0.25">
      <c r="A137" s="32" t="s">
        <v>17</v>
      </c>
      <c r="B137" s="4">
        <v>0</v>
      </c>
      <c r="C137" s="24">
        <v>0</v>
      </c>
    </row>
    <row r="138" spans="1:3" hidden="1" x14ac:dyDescent="0.25">
      <c r="A138" s="32" t="s">
        <v>12</v>
      </c>
      <c r="B138" s="4">
        <v>0</v>
      </c>
      <c r="C138" s="24">
        <v>0</v>
      </c>
    </row>
    <row r="139" spans="1:3" x14ac:dyDescent="0.25">
      <c r="A139" s="32" t="s">
        <v>40</v>
      </c>
      <c r="B139" s="4">
        <v>1241</v>
      </c>
      <c r="C139" s="24">
        <v>911</v>
      </c>
    </row>
    <row r="140" spans="1:3" x14ac:dyDescent="0.25">
      <c r="A140" s="32" t="s">
        <v>28</v>
      </c>
      <c r="B140" s="4">
        <v>1810</v>
      </c>
      <c r="C140" s="24">
        <v>1899</v>
      </c>
    </row>
    <row r="141" spans="1:3" x14ac:dyDescent="0.25">
      <c r="A141" s="32" t="s">
        <v>29</v>
      </c>
      <c r="B141" s="4">
        <v>1168</v>
      </c>
      <c r="C141" s="24">
        <v>963</v>
      </c>
    </row>
    <row r="142" spans="1:3" x14ac:dyDescent="0.25">
      <c r="A142" s="32" t="s">
        <v>15</v>
      </c>
      <c r="B142" s="4">
        <v>3079</v>
      </c>
      <c r="C142" s="24">
        <v>3978</v>
      </c>
    </row>
    <row r="143" spans="1:3" hidden="1" x14ac:dyDescent="0.25">
      <c r="A143" s="32" t="s">
        <v>10</v>
      </c>
      <c r="B143" s="4">
        <v>0</v>
      </c>
      <c r="C143" s="24">
        <v>0</v>
      </c>
    </row>
    <row r="144" spans="1:3" hidden="1" x14ac:dyDescent="0.25">
      <c r="A144" s="32" t="s">
        <v>8</v>
      </c>
      <c r="B144" s="4">
        <v>0</v>
      </c>
      <c r="C144" s="24">
        <v>0</v>
      </c>
    </row>
    <row r="145" spans="1:3" hidden="1" x14ac:dyDescent="0.25">
      <c r="A145" s="32" t="s">
        <v>47</v>
      </c>
      <c r="B145" s="4">
        <v>0</v>
      </c>
      <c r="C145" s="24">
        <v>0</v>
      </c>
    </row>
    <row r="146" spans="1:3" x14ac:dyDescent="0.25">
      <c r="A146" s="32" t="s">
        <v>16</v>
      </c>
      <c r="B146" s="4">
        <v>14428</v>
      </c>
      <c r="C146" s="24">
        <v>12766.2</v>
      </c>
    </row>
    <row r="147" spans="1:3" hidden="1" x14ac:dyDescent="0.25">
      <c r="A147" s="32" t="s">
        <v>55</v>
      </c>
      <c r="B147" s="4">
        <v>0</v>
      </c>
      <c r="C147" s="24">
        <v>0</v>
      </c>
    </row>
    <row r="148" spans="1:3" hidden="1" x14ac:dyDescent="0.25">
      <c r="A148" s="32" t="s">
        <v>23</v>
      </c>
      <c r="B148" s="4">
        <v>0</v>
      </c>
      <c r="C148" s="24">
        <v>0</v>
      </c>
    </row>
    <row r="149" spans="1:3" x14ac:dyDescent="0.25">
      <c r="A149" s="32" t="s">
        <v>39</v>
      </c>
      <c r="B149" s="4">
        <v>769</v>
      </c>
      <c r="C149" s="24">
        <v>754</v>
      </c>
    </row>
    <row r="150" spans="1:3" hidden="1" x14ac:dyDescent="0.25">
      <c r="A150" s="32" t="s">
        <v>38</v>
      </c>
      <c r="B150" s="4">
        <v>0</v>
      </c>
      <c r="C150" s="24">
        <v>0</v>
      </c>
    </row>
    <row r="151" spans="1:3" x14ac:dyDescent="0.25">
      <c r="A151" s="32" t="s">
        <v>37</v>
      </c>
      <c r="B151" s="4">
        <v>652</v>
      </c>
      <c r="C151" s="24">
        <v>632</v>
      </c>
    </row>
    <row r="152" spans="1:3" hidden="1" x14ac:dyDescent="0.25">
      <c r="A152" s="32" t="s">
        <v>21</v>
      </c>
      <c r="B152" s="4">
        <v>0</v>
      </c>
      <c r="C152" s="24">
        <v>0</v>
      </c>
    </row>
    <row r="153" spans="1:3" x14ac:dyDescent="0.25">
      <c r="A153" s="32" t="s">
        <v>57</v>
      </c>
      <c r="B153" s="4">
        <v>4441</v>
      </c>
      <c r="C153" s="24">
        <v>3591</v>
      </c>
    </row>
    <row r="154" spans="1:3" x14ac:dyDescent="0.25">
      <c r="A154" s="32" t="s">
        <v>11</v>
      </c>
      <c r="B154" s="4">
        <v>304</v>
      </c>
      <c r="C154" s="24">
        <v>255</v>
      </c>
    </row>
    <row r="155" spans="1:3" hidden="1" x14ac:dyDescent="0.25">
      <c r="A155" s="33" t="s">
        <v>58</v>
      </c>
      <c r="B155" s="4">
        <v>0</v>
      </c>
      <c r="C155" s="24"/>
    </row>
    <row r="156" spans="1:3" hidden="1" x14ac:dyDescent="0.25">
      <c r="A156" s="33" t="s">
        <v>59</v>
      </c>
      <c r="B156" s="4">
        <v>0</v>
      </c>
      <c r="C156" s="24"/>
    </row>
    <row r="157" spans="1:3" hidden="1" x14ac:dyDescent="0.25">
      <c r="A157" s="33" t="s">
        <v>42</v>
      </c>
      <c r="B157" s="4">
        <v>0</v>
      </c>
      <c r="C157" s="24"/>
    </row>
    <row r="158" spans="1:3" s="54" customFormat="1" x14ac:dyDescent="0.25">
      <c r="A158" s="44" t="s">
        <v>44</v>
      </c>
      <c r="B158" s="37">
        <v>12</v>
      </c>
      <c r="C158" s="43">
        <v>40.4</v>
      </c>
    </row>
    <row r="159" spans="1:3" s="54" customFormat="1" hidden="1" x14ac:dyDescent="0.25">
      <c r="A159" s="44" t="s">
        <v>43</v>
      </c>
      <c r="B159" s="37">
        <v>0</v>
      </c>
      <c r="C159" s="43"/>
    </row>
    <row r="160" spans="1:3" s="54" customFormat="1" hidden="1" x14ac:dyDescent="0.25">
      <c r="A160" s="44" t="s">
        <v>60</v>
      </c>
      <c r="B160" s="37">
        <v>0</v>
      </c>
      <c r="C160" s="43"/>
    </row>
    <row r="161" spans="1:3" s="54" customFormat="1" hidden="1" x14ac:dyDescent="0.25">
      <c r="A161" s="49" t="s">
        <v>88</v>
      </c>
      <c r="B161" s="37"/>
      <c r="C161" s="43">
        <v>0</v>
      </c>
    </row>
    <row r="162" spans="1:3" s="54" customFormat="1" hidden="1" x14ac:dyDescent="0.25">
      <c r="A162" s="44" t="s">
        <v>61</v>
      </c>
      <c r="B162" s="37">
        <v>0</v>
      </c>
      <c r="C162" s="43"/>
    </row>
    <row r="163" spans="1:3" s="54" customFormat="1" x14ac:dyDescent="0.25">
      <c r="A163" s="39" t="s">
        <v>45</v>
      </c>
      <c r="B163" s="40">
        <f>SUM(B125:B154)</f>
        <v>33824</v>
      </c>
      <c r="C163" s="41">
        <f t="shared" ref="C163" si="4">SUM(C125:C154)</f>
        <v>33681.199999999997</v>
      </c>
    </row>
    <row r="164" spans="1:3" s="54" customFormat="1" ht="19.5" customHeight="1" x14ac:dyDescent="0.25">
      <c r="A164" s="45" t="s">
        <v>46</v>
      </c>
      <c r="B164" s="46">
        <f>SUM(B155:B162)</f>
        <v>12</v>
      </c>
      <c r="C164" s="47">
        <f t="shared" ref="C164" si="5">SUM(C155:C162)</f>
        <v>40.4</v>
      </c>
    </row>
    <row r="165" spans="1:3" x14ac:dyDescent="0.25">
      <c r="A165" s="25" t="s">
        <v>36</v>
      </c>
      <c r="B165" s="6">
        <f>B163+B164</f>
        <v>33836</v>
      </c>
      <c r="C165" s="21">
        <f t="shared" ref="C165" si="6">C163+C164</f>
        <v>33721.599999999999</v>
      </c>
    </row>
    <row r="166" spans="1:3" s="54" customFormat="1" x14ac:dyDescent="0.25">
      <c r="A166" s="99" t="s">
        <v>68</v>
      </c>
      <c r="B166" s="99"/>
      <c r="C166" s="99"/>
    </row>
    <row r="167" spans="1:3" hidden="1" x14ac:dyDescent="0.25">
      <c r="A167" s="32" t="s">
        <v>7</v>
      </c>
      <c r="B167" s="27">
        <v>0</v>
      </c>
      <c r="C167" s="28">
        <v>0</v>
      </c>
    </row>
    <row r="168" spans="1:3" hidden="1" x14ac:dyDescent="0.25">
      <c r="A168" s="32" t="s">
        <v>8</v>
      </c>
      <c r="B168" s="27">
        <v>0</v>
      </c>
      <c r="C168" s="28">
        <v>0</v>
      </c>
    </row>
    <row r="169" spans="1:3" hidden="1" x14ac:dyDescent="0.25">
      <c r="A169" s="32" t="s">
        <v>9</v>
      </c>
      <c r="B169" s="27">
        <v>0</v>
      </c>
      <c r="C169" s="28">
        <v>0</v>
      </c>
    </row>
    <row r="170" spans="1:3" hidden="1" x14ac:dyDescent="0.25">
      <c r="A170" s="32" t="s">
        <v>10</v>
      </c>
      <c r="B170" s="27">
        <v>0</v>
      </c>
      <c r="C170" s="28">
        <v>0</v>
      </c>
    </row>
    <row r="171" spans="1:3" hidden="1" x14ac:dyDescent="0.25">
      <c r="A171" s="32" t="s">
        <v>11</v>
      </c>
      <c r="B171" s="27">
        <v>0</v>
      </c>
      <c r="C171" s="28">
        <v>0</v>
      </c>
    </row>
    <row r="172" spans="1:3" hidden="1" x14ac:dyDescent="0.25">
      <c r="A172" s="32" t="s">
        <v>12</v>
      </c>
      <c r="B172" s="27">
        <v>0</v>
      </c>
      <c r="C172" s="28">
        <v>0</v>
      </c>
    </row>
    <row r="173" spans="1:3" hidden="1" x14ac:dyDescent="0.25">
      <c r="A173" s="32" t="s">
        <v>13</v>
      </c>
      <c r="B173" s="27">
        <v>0</v>
      </c>
      <c r="C173" s="28">
        <v>0</v>
      </c>
    </row>
    <row r="174" spans="1:3" hidden="1" x14ac:dyDescent="0.25">
      <c r="A174" s="32" t="s">
        <v>14</v>
      </c>
      <c r="B174" s="27">
        <v>0</v>
      </c>
      <c r="C174" s="28">
        <v>0</v>
      </c>
    </row>
    <row r="175" spans="1:3" hidden="1" x14ac:dyDescent="0.25">
      <c r="A175" s="32" t="s">
        <v>15</v>
      </c>
      <c r="B175" s="27">
        <v>0</v>
      </c>
      <c r="C175" s="28">
        <v>0</v>
      </c>
    </row>
    <row r="176" spans="1:3" x14ac:dyDescent="0.25">
      <c r="A176" s="32" t="s">
        <v>16</v>
      </c>
      <c r="B176" s="29">
        <v>840</v>
      </c>
      <c r="C176" s="79">
        <v>8685.7999999999993</v>
      </c>
    </row>
    <row r="177" spans="1:3" hidden="1" x14ac:dyDescent="0.25">
      <c r="A177" s="32" t="s">
        <v>17</v>
      </c>
      <c r="B177" s="29">
        <v>0</v>
      </c>
      <c r="C177" s="30">
        <v>0</v>
      </c>
    </row>
    <row r="178" spans="1:3" hidden="1" x14ac:dyDescent="0.25">
      <c r="A178" s="32" t="s">
        <v>18</v>
      </c>
      <c r="B178" s="29">
        <v>0</v>
      </c>
      <c r="C178" s="30">
        <v>0</v>
      </c>
    </row>
    <row r="179" spans="1:3" hidden="1" x14ac:dyDescent="0.25">
      <c r="A179" s="32" t="s">
        <v>19</v>
      </c>
      <c r="B179" s="29">
        <v>0</v>
      </c>
      <c r="C179" s="30">
        <v>0</v>
      </c>
    </row>
    <row r="180" spans="1:3" hidden="1" x14ac:dyDescent="0.25">
      <c r="A180" s="32" t="s">
        <v>69</v>
      </c>
      <c r="B180" s="29">
        <v>0</v>
      </c>
      <c r="C180" s="30">
        <v>0</v>
      </c>
    </row>
    <row r="181" spans="1:3" hidden="1" x14ac:dyDescent="0.25">
      <c r="A181" s="32" t="s">
        <v>20</v>
      </c>
      <c r="B181" s="29">
        <v>0</v>
      </c>
      <c r="C181" s="30">
        <v>0</v>
      </c>
    </row>
    <row r="182" spans="1:3" hidden="1" x14ac:dyDescent="0.25">
      <c r="A182" s="32" t="s">
        <v>21</v>
      </c>
      <c r="B182" s="29">
        <v>0</v>
      </c>
      <c r="C182" s="30">
        <v>0</v>
      </c>
    </row>
    <row r="183" spans="1:3" hidden="1" x14ac:dyDescent="0.25">
      <c r="A183" s="32" t="s">
        <v>22</v>
      </c>
      <c r="B183" s="29">
        <v>0</v>
      </c>
      <c r="C183" s="30">
        <v>0</v>
      </c>
    </row>
    <row r="184" spans="1:3" hidden="1" x14ac:dyDescent="0.25">
      <c r="A184" s="32" t="s">
        <v>23</v>
      </c>
      <c r="B184" s="29">
        <v>0</v>
      </c>
      <c r="C184" s="30">
        <v>0</v>
      </c>
    </row>
    <row r="185" spans="1:3" hidden="1" x14ac:dyDescent="0.25">
      <c r="A185" s="32" t="s">
        <v>24</v>
      </c>
      <c r="B185" s="29">
        <v>0</v>
      </c>
      <c r="C185" s="30">
        <v>0</v>
      </c>
    </row>
    <row r="186" spans="1:3" hidden="1" x14ac:dyDescent="0.25">
      <c r="A186" s="32" t="s">
        <v>25</v>
      </c>
      <c r="B186" s="29">
        <v>0</v>
      </c>
      <c r="C186" s="30">
        <v>0</v>
      </c>
    </row>
    <row r="187" spans="1:3" hidden="1" x14ac:dyDescent="0.25">
      <c r="A187" s="32" t="s">
        <v>51</v>
      </c>
      <c r="B187" s="29">
        <v>0</v>
      </c>
      <c r="C187" s="30">
        <v>0</v>
      </c>
    </row>
    <row r="188" spans="1:3" ht="30" x14ac:dyDescent="0.25">
      <c r="A188" s="32" t="s">
        <v>70</v>
      </c>
      <c r="B188" s="29">
        <v>66</v>
      </c>
      <c r="C188" s="24">
        <v>617.9</v>
      </c>
    </row>
    <row r="189" spans="1:3" hidden="1" x14ac:dyDescent="0.25">
      <c r="A189" s="32" t="s">
        <v>26</v>
      </c>
      <c r="B189" s="29">
        <v>0</v>
      </c>
      <c r="C189" s="24">
        <v>0</v>
      </c>
    </row>
    <row r="190" spans="1:3" x14ac:dyDescent="0.25">
      <c r="A190" s="32" t="s">
        <v>27</v>
      </c>
      <c r="B190" s="29">
        <v>355</v>
      </c>
      <c r="C190" s="24">
        <v>3421.8</v>
      </c>
    </row>
    <row r="191" spans="1:3" ht="15.75" hidden="1" customHeight="1" x14ac:dyDescent="0.25">
      <c r="A191" s="32" t="s">
        <v>28</v>
      </c>
      <c r="B191" s="29">
        <v>0</v>
      </c>
      <c r="C191" s="24">
        <v>0</v>
      </c>
    </row>
    <row r="192" spans="1:3" hidden="1" x14ac:dyDescent="0.25">
      <c r="A192" s="32" t="s">
        <v>29</v>
      </c>
      <c r="B192" s="29">
        <v>0</v>
      </c>
      <c r="C192" s="24">
        <v>0</v>
      </c>
    </row>
    <row r="193" spans="1:3" x14ac:dyDescent="0.25">
      <c r="A193" s="32" t="s">
        <v>30</v>
      </c>
      <c r="B193" s="29">
        <v>357</v>
      </c>
      <c r="C193" s="24">
        <v>3192.6</v>
      </c>
    </row>
    <row r="194" spans="1:3" hidden="1" x14ac:dyDescent="0.25">
      <c r="A194" s="32" t="s">
        <v>31</v>
      </c>
      <c r="B194" s="27">
        <v>0</v>
      </c>
      <c r="C194" s="28">
        <v>0</v>
      </c>
    </row>
    <row r="195" spans="1:3" hidden="1" x14ac:dyDescent="0.25">
      <c r="A195" s="32" t="s">
        <v>32</v>
      </c>
      <c r="B195" s="27">
        <v>0</v>
      </c>
      <c r="C195" s="28">
        <v>0</v>
      </c>
    </row>
    <row r="196" spans="1:3" hidden="1" x14ac:dyDescent="0.25">
      <c r="A196" s="32" t="s">
        <v>33</v>
      </c>
      <c r="B196" s="27">
        <v>0</v>
      </c>
      <c r="C196" s="28">
        <v>0</v>
      </c>
    </row>
    <row r="197" spans="1:3" ht="30" hidden="1" x14ac:dyDescent="0.25">
      <c r="A197" s="32" t="s">
        <v>34</v>
      </c>
      <c r="B197" s="27">
        <v>0</v>
      </c>
      <c r="C197" s="28">
        <v>0</v>
      </c>
    </row>
    <row r="198" spans="1:3" hidden="1" x14ac:dyDescent="0.25">
      <c r="A198" s="32" t="s">
        <v>35</v>
      </c>
      <c r="B198" s="27">
        <v>0</v>
      </c>
      <c r="C198" s="28">
        <v>0</v>
      </c>
    </row>
    <row r="199" spans="1:3" s="54" customFormat="1" x14ac:dyDescent="0.25">
      <c r="A199" s="39" t="s">
        <v>36</v>
      </c>
      <c r="B199" s="40">
        <f>SUM(B167:B198)</f>
        <v>1618</v>
      </c>
      <c r="C199" s="41">
        <f>SUM(C167:C198)</f>
        <v>15918.1</v>
      </c>
    </row>
    <row r="200" spans="1:3" s="54" customFormat="1" x14ac:dyDescent="0.25">
      <c r="A200" s="50" t="s">
        <v>48</v>
      </c>
      <c r="B200" s="40">
        <v>8112</v>
      </c>
      <c r="C200" s="41">
        <v>18687.5</v>
      </c>
    </row>
    <row r="201" spans="1:3" s="54" customFormat="1" x14ac:dyDescent="0.25">
      <c r="A201" s="51" t="s">
        <v>49</v>
      </c>
      <c r="B201" s="46">
        <v>174</v>
      </c>
      <c r="C201" s="47">
        <v>402.6</v>
      </c>
    </row>
    <row r="202" spans="1:3" ht="15.75" x14ac:dyDescent="0.25">
      <c r="A202" s="8" t="s">
        <v>50</v>
      </c>
      <c r="B202" s="8"/>
      <c r="C202" s="22">
        <f>C49+C91+C123+C165+C199+C200</f>
        <v>170208.6</v>
      </c>
    </row>
    <row r="203" spans="1:3" x14ac:dyDescent="0.25">
      <c r="A203" s="50" t="s">
        <v>92</v>
      </c>
      <c r="B203" s="66">
        <v>7548</v>
      </c>
      <c r="C203" s="41">
        <v>8948.9</v>
      </c>
    </row>
    <row r="204" spans="1:3" x14ac:dyDescent="0.25">
      <c r="A204" s="50" t="s">
        <v>93</v>
      </c>
      <c r="B204" s="66">
        <v>4208</v>
      </c>
      <c r="C204" s="41">
        <v>4298.5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204"/>
  <sheetViews>
    <sheetView view="pageBreakPreview" topLeftCell="A92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5" x14ac:dyDescent="0.25">
      <c r="A1" s="91" t="s">
        <v>0</v>
      </c>
      <c r="B1" s="91"/>
      <c r="C1" s="91"/>
    </row>
    <row r="2" spans="1:5" x14ac:dyDescent="0.25">
      <c r="A2" s="91" t="s">
        <v>1</v>
      </c>
      <c r="B2" s="91"/>
      <c r="C2" s="91"/>
    </row>
    <row r="3" spans="1:5" ht="15" customHeight="1" x14ac:dyDescent="0.25">
      <c r="A3" s="91" t="s">
        <v>95</v>
      </c>
      <c r="B3" s="91"/>
      <c r="C3" s="91"/>
      <c r="D3" s="61"/>
      <c r="E3" s="61"/>
    </row>
    <row r="4" spans="1:5" x14ac:dyDescent="0.25">
      <c r="A4" s="90" t="s">
        <v>2</v>
      </c>
      <c r="B4" s="90"/>
      <c r="C4" s="90"/>
    </row>
    <row r="5" spans="1:5" x14ac:dyDescent="0.25">
      <c r="A5" s="92" t="s">
        <v>77</v>
      </c>
      <c r="B5" s="92"/>
      <c r="C5" s="92"/>
    </row>
    <row r="6" spans="1:5" x14ac:dyDescent="0.25">
      <c r="A6" s="90" t="s">
        <v>3</v>
      </c>
      <c r="B6" s="90"/>
      <c r="C6" s="90"/>
    </row>
    <row r="7" spans="1:5" x14ac:dyDescent="0.25">
      <c r="A7" s="90" t="s">
        <v>4</v>
      </c>
      <c r="B7" s="90"/>
      <c r="C7" s="90"/>
    </row>
    <row r="8" spans="1:5" x14ac:dyDescent="0.25">
      <c r="A8" s="90" t="s">
        <v>89</v>
      </c>
      <c r="B8" s="90"/>
      <c r="C8" s="90"/>
    </row>
    <row r="10" spans="1:5" ht="90" x14ac:dyDescent="0.25">
      <c r="A10" s="17" t="s">
        <v>62</v>
      </c>
      <c r="B10" s="5" t="s">
        <v>5</v>
      </c>
      <c r="C10" s="17" t="s">
        <v>6</v>
      </c>
    </row>
    <row r="11" spans="1:5" x14ac:dyDescent="0.25">
      <c r="A11" s="17">
        <v>1</v>
      </c>
      <c r="B11" s="5">
        <v>2</v>
      </c>
      <c r="C11" s="17">
        <v>3</v>
      </c>
    </row>
    <row r="12" spans="1:5" x14ac:dyDescent="0.25">
      <c r="A12" s="94" t="s">
        <v>63</v>
      </c>
      <c r="B12" s="94"/>
      <c r="C12" s="94"/>
    </row>
    <row r="13" spans="1:5" hidden="1" x14ac:dyDescent="0.25">
      <c r="A13" s="23" t="s">
        <v>7</v>
      </c>
      <c r="B13" s="4">
        <v>0</v>
      </c>
      <c r="C13" s="24">
        <v>0</v>
      </c>
    </row>
    <row r="14" spans="1:5" hidden="1" x14ac:dyDescent="0.25">
      <c r="A14" s="23" t="s">
        <v>67</v>
      </c>
      <c r="B14" s="4">
        <v>0</v>
      </c>
      <c r="C14" s="24">
        <v>0</v>
      </c>
    </row>
    <row r="15" spans="1:5" hidden="1" x14ac:dyDescent="0.25">
      <c r="A15" s="23" t="s">
        <v>8</v>
      </c>
      <c r="B15" s="4">
        <v>0</v>
      </c>
      <c r="C15" s="24">
        <v>0</v>
      </c>
    </row>
    <row r="16" spans="1:5" hidden="1" x14ac:dyDescent="0.25">
      <c r="A16" s="23" t="s">
        <v>56</v>
      </c>
      <c r="B16" s="4"/>
      <c r="C16" s="24"/>
    </row>
    <row r="17" spans="1:3" hidden="1" x14ac:dyDescent="0.25">
      <c r="A17" s="23" t="s">
        <v>9</v>
      </c>
      <c r="B17" s="4">
        <v>0</v>
      </c>
      <c r="C17" s="24">
        <v>0</v>
      </c>
    </row>
    <row r="18" spans="1:3" hidden="1" x14ac:dyDescent="0.25">
      <c r="A18" s="23" t="s">
        <v>10</v>
      </c>
      <c r="B18" s="4">
        <v>0</v>
      </c>
      <c r="C18" s="24">
        <v>0</v>
      </c>
    </row>
    <row r="19" spans="1:3" hidden="1" x14ac:dyDescent="0.25">
      <c r="A19" s="23" t="s">
        <v>11</v>
      </c>
      <c r="B19" s="4">
        <v>0</v>
      </c>
      <c r="C19" s="24">
        <v>0</v>
      </c>
    </row>
    <row r="20" spans="1:3" hidden="1" x14ac:dyDescent="0.25">
      <c r="A20" s="23" t="s">
        <v>12</v>
      </c>
      <c r="B20" s="4">
        <v>0</v>
      </c>
      <c r="C20" s="24">
        <v>0</v>
      </c>
    </row>
    <row r="21" spans="1:3" hidden="1" x14ac:dyDescent="0.25">
      <c r="A21" s="23" t="s">
        <v>13</v>
      </c>
      <c r="B21" s="4">
        <v>0</v>
      </c>
      <c r="C21" s="24">
        <v>0</v>
      </c>
    </row>
    <row r="22" spans="1:3" hidden="1" x14ac:dyDescent="0.25">
      <c r="A22" s="23" t="s">
        <v>14</v>
      </c>
      <c r="B22" s="4">
        <v>0</v>
      </c>
      <c r="C22" s="24">
        <v>0</v>
      </c>
    </row>
    <row r="23" spans="1:3" x14ac:dyDescent="0.25">
      <c r="A23" s="23" t="s">
        <v>15</v>
      </c>
      <c r="B23" s="4">
        <v>532</v>
      </c>
      <c r="C23" s="24">
        <v>7350.1</v>
      </c>
    </row>
    <row r="24" spans="1:3" x14ac:dyDescent="0.25">
      <c r="A24" s="23" t="s">
        <v>16</v>
      </c>
      <c r="B24" s="4">
        <f>131+1809</f>
        <v>1940</v>
      </c>
      <c r="C24" s="24">
        <f>2795+33037.2</f>
        <v>35832.199999999997</v>
      </c>
    </row>
    <row r="25" spans="1:3" hidden="1" x14ac:dyDescent="0.25">
      <c r="A25" s="23" t="s">
        <v>17</v>
      </c>
      <c r="B25" s="4">
        <v>0</v>
      </c>
      <c r="C25" s="24">
        <v>0</v>
      </c>
    </row>
    <row r="26" spans="1:3" x14ac:dyDescent="0.25">
      <c r="A26" s="23" t="s">
        <v>18</v>
      </c>
      <c r="B26" s="4">
        <v>589</v>
      </c>
      <c r="C26" s="24">
        <v>10502.2</v>
      </c>
    </row>
    <row r="27" spans="1:3" hidden="1" x14ac:dyDescent="0.25">
      <c r="A27" s="23" t="s">
        <v>19</v>
      </c>
      <c r="B27" s="4">
        <v>0</v>
      </c>
      <c r="C27" s="24">
        <v>0</v>
      </c>
    </row>
    <row r="28" spans="1:3" hidden="1" x14ac:dyDescent="0.25">
      <c r="A28" s="23" t="s">
        <v>53</v>
      </c>
      <c r="B28" s="4">
        <v>0</v>
      </c>
      <c r="C28" s="24">
        <v>0</v>
      </c>
    </row>
    <row r="29" spans="1:3" hidden="1" x14ac:dyDescent="0.25">
      <c r="A29" s="23" t="s">
        <v>20</v>
      </c>
      <c r="B29" s="4">
        <v>0</v>
      </c>
      <c r="C29" s="24">
        <v>0</v>
      </c>
    </row>
    <row r="30" spans="1:3" hidden="1" x14ac:dyDescent="0.25">
      <c r="A30" s="23" t="s">
        <v>21</v>
      </c>
      <c r="B30" s="4">
        <v>0</v>
      </c>
      <c r="C30" s="24">
        <v>0</v>
      </c>
    </row>
    <row r="31" spans="1:3" hidden="1" x14ac:dyDescent="0.25">
      <c r="A31" s="23" t="s">
        <v>22</v>
      </c>
      <c r="B31" s="4">
        <v>0</v>
      </c>
      <c r="C31" s="24">
        <v>0</v>
      </c>
    </row>
    <row r="32" spans="1:3" hidden="1" x14ac:dyDescent="0.25">
      <c r="A32" s="23" t="s">
        <v>23</v>
      </c>
      <c r="B32" s="4">
        <v>0</v>
      </c>
      <c r="C32" s="24">
        <v>0</v>
      </c>
    </row>
    <row r="33" spans="1:3" hidden="1" x14ac:dyDescent="0.25">
      <c r="A33" s="23" t="s">
        <v>24</v>
      </c>
      <c r="B33" s="4">
        <v>0</v>
      </c>
      <c r="C33" s="24">
        <v>0</v>
      </c>
    </row>
    <row r="34" spans="1:3" hidden="1" x14ac:dyDescent="0.25">
      <c r="A34" s="23" t="s">
        <v>25</v>
      </c>
      <c r="B34" s="4">
        <v>0</v>
      </c>
      <c r="C34" s="24">
        <v>0</v>
      </c>
    </row>
    <row r="35" spans="1:3" hidden="1" x14ac:dyDescent="0.25">
      <c r="A35" s="23" t="s">
        <v>51</v>
      </c>
      <c r="B35" s="4">
        <v>0</v>
      </c>
      <c r="C35" s="24">
        <v>0</v>
      </c>
    </row>
    <row r="36" spans="1:3" x14ac:dyDescent="0.25">
      <c r="A36" s="23" t="s">
        <v>52</v>
      </c>
      <c r="B36" s="4">
        <v>723</v>
      </c>
      <c r="C36" s="24">
        <v>13374.3</v>
      </c>
    </row>
    <row r="37" spans="1:3" hidden="1" x14ac:dyDescent="0.25">
      <c r="A37" s="23" t="s">
        <v>26</v>
      </c>
      <c r="B37" s="4">
        <v>0</v>
      </c>
      <c r="C37" s="24">
        <v>0</v>
      </c>
    </row>
    <row r="38" spans="1:3" x14ac:dyDescent="0.25">
      <c r="A38" s="23" t="s">
        <v>27</v>
      </c>
      <c r="B38" s="4">
        <v>984</v>
      </c>
      <c r="C38" s="24">
        <v>13158.7</v>
      </c>
    </row>
    <row r="39" spans="1:3" x14ac:dyDescent="0.25">
      <c r="A39" s="23" t="s">
        <v>28</v>
      </c>
      <c r="B39" s="4">
        <v>201</v>
      </c>
      <c r="C39" s="24">
        <v>4262</v>
      </c>
    </row>
    <row r="40" spans="1:3" hidden="1" x14ac:dyDescent="0.25">
      <c r="A40" s="23" t="s">
        <v>29</v>
      </c>
      <c r="B40" s="4">
        <v>0</v>
      </c>
      <c r="C40" s="24">
        <v>0</v>
      </c>
    </row>
    <row r="41" spans="1:3" x14ac:dyDescent="0.25">
      <c r="A41" s="23" t="s">
        <v>30</v>
      </c>
      <c r="B41" s="4">
        <v>694</v>
      </c>
      <c r="C41" s="24">
        <v>11448.2</v>
      </c>
    </row>
    <row r="42" spans="1:3" ht="30" hidden="1" x14ac:dyDescent="0.25">
      <c r="A42" s="23" t="s">
        <v>54</v>
      </c>
      <c r="B42" s="4">
        <v>0</v>
      </c>
      <c r="C42" s="24">
        <v>0</v>
      </c>
    </row>
    <row r="43" spans="1:3" hidden="1" x14ac:dyDescent="0.25">
      <c r="A43" s="23" t="s">
        <v>31</v>
      </c>
      <c r="B43" s="4">
        <v>0</v>
      </c>
      <c r="C43" s="24">
        <v>0</v>
      </c>
    </row>
    <row r="44" spans="1:3" x14ac:dyDescent="0.25">
      <c r="A44" s="23" t="s">
        <v>32</v>
      </c>
      <c r="B44" s="4">
        <v>570</v>
      </c>
      <c r="C44" s="24">
        <v>7500</v>
      </c>
    </row>
    <row r="45" spans="1:3" hidden="1" x14ac:dyDescent="0.25">
      <c r="A45" s="23" t="s">
        <v>33</v>
      </c>
      <c r="B45" s="4">
        <v>0</v>
      </c>
      <c r="C45" s="24">
        <v>0</v>
      </c>
    </row>
    <row r="46" spans="1:3" ht="30" hidden="1" x14ac:dyDescent="0.25">
      <c r="A46" s="23" t="s">
        <v>34</v>
      </c>
      <c r="B46" s="4">
        <v>0</v>
      </c>
      <c r="C46" s="24">
        <v>0</v>
      </c>
    </row>
    <row r="47" spans="1:3" hidden="1" x14ac:dyDescent="0.25">
      <c r="A47" s="23" t="s">
        <v>55</v>
      </c>
      <c r="B47" s="4">
        <v>0</v>
      </c>
      <c r="C47" s="24">
        <v>0</v>
      </c>
    </row>
    <row r="48" spans="1:3" hidden="1" x14ac:dyDescent="0.25">
      <c r="A48" s="23" t="s">
        <v>35</v>
      </c>
      <c r="B48" s="4">
        <v>0</v>
      </c>
      <c r="C48" s="24">
        <v>0</v>
      </c>
    </row>
    <row r="49" spans="1:3" s="54" customFormat="1" x14ac:dyDescent="0.25">
      <c r="A49" s="39" t="s">
        <v>36</v>
      </c>
      <c r="B49" s="40">
        <f>SUM(B13:B48)</f>
        <v>6233</v>
      </c>
      <c r="C49" s="41">
        <f>SUM(C13:C48)</f>
        <v>103427.7</v>
      </c>
    </row>
    <row r="50" spans="1:3" x14ac:dyDescent="0.25">
      <c r="A50" s="94" t="s">
        <v>66</v>
      </c>
      <c r="B50" s="94"/>
      <c r="C50" s="94"/>
    </row>
    <row r="51" spans="1:3" x14ac:dyDescent="0.25">
      <c r="A51" s="99" t="s">
        <v>94</v>
      </c>
      <c r="B51" s="99"/>
      <c r="C51" s="99"/>
    </row>
    <row r="52" spans="1:3" x14ac:dyDescent="0.25">
      <c r="A52" s="32" t="s">
        <v>27</v>
      </c>
      <c r="B52" s="4">
        <v>17330</v>
      </c>
      <c r="C52" s="24">
        <v>4571</v>
      </c>
    </row>
    <row r="53" spans="1:3" hidden="1" x14ac:dyDescent="0.25">
      <c r="A53" s="32" t="s">
        <v>14</v>
      </c>
      <c r="B53" s="4">
        <v>0</v>
      </c>
      <c r="C53" s="24">
        <v>0</v>
      </c>
    </row>
    <row r="54" spans="1:3" hidden="1" x14ac:dyDescent="0.25">
      <c r="A54" s="32" t="s">
        <v>9</v>
      </c>
      <c r="B54" s="4">
        <v>0</v>
      </c>
      <c r="C54" s="24">
        <v>0</v>
      </c>
    </row>
    <row r="55" spans="1:3" hidden="1" x14ac:dyDescent="0.25">
      <c r="A55" s="32" t="s">
        <v>13</v>
      </c>
      <c r="B55" s="4">
        <v>0</v>
      </c>
      <c r="C55" s="24">
        <v>0</v>
      </c>
    </row>
    <row r="56" spans="1:3" hidden="1" x14ac:dyDescent="0.25">
      <c r="A56" s="32" t="s">
        <v>56</v>
      </c>
      <c r="B56" s="4">
        <v>0</v>
      </c>
      <c r="C56" s="24">
        <v>0</v>
      </c>
    </row>
    <row r="57" spans="1:3" x14ac:dyDescent="0.25">
      <c r="A57" s="32" t="s">
        <v>41</v>
      </c>
      <c r="B57" s="4">
        <v>1815</v>
      </c>
      <c r="C57" s="24">
        <v>483</v>
      </c>
    </row>
    <row r="58" spans="1:3" x14ac:dyDescent="0.25">
      <c r="A58" s="32" t="s">
        <v>32</v>
      </c>
      <c r="B58" s="4">
        <v>529</v>
      </c>
      <c r="C58" s="24">
        <v>246</v>
      </c>
    </row>
    <row r="59" spans="1:3" hidden="1" x14ac:dyDescent="0.25">
      <c r="A59" s="32" t="s">
        <v>7</v>
      </c>
      <c r="B59" s="4">
        <v>0</v>
      </c>
      <c r="C59" s="24">
        <v>0</v>
      </c>
    </row>
    <row r="60" spans="1:3" hidden="1" x14ac:dyDescent="0.25">
      <c r="A60" s="32" t="s">
        <v>24</v>
      </c>
      <c r="B60" s="4">
        <v>0</v>
      </c>
      <c r="C60" s="24">
        <v>0</v>
      </c>
    </row>
    <row r="61" spans="1:3" hidden="1" x14ac:dyDescent="0.25">
      <c r="A61" s="32" t="s">
        <v>35</v>
      </c>
      <c r="B61" s="4">
        <v>0</v>
      </c>
      <c r="C61" s="24">
        <v>0</v>
      </c>
    </row>
    <row r="62" spans="1:3" x14ac:dyDescent="0.25">
      <c r="A62" s="32" t="s">
        <v>30</v>
      </c>
      <c r="B62" s="4">
        <v>7165</v>
      </c>
      <c r="C62" s="24">
        <v>2640</v>
      </c>
    </row>
    <row r="63" spans="1:3" hidden="1" x14ac:dyDescent="0.25">
      <c r="A63" s="32" t="s">
        <v>20</v>
      </c>
      <c r="B63" s="4">
        <v>0</v>
      </c>
      <c r="C63" s="24">
        <v>0</v>
      </c>
    </row>
    <row r="64" spans="1:3" hidden="1" x14ac:dyDescent="0.25">
      <c r="A64" s="32" t="s">
        <v>17</v>
      </c>
      <c r="B64" s="4">
        <v>0</v>
      </c>
      <c r="C64" s="24">
        <v>0</v>
      </c>
    </row>
    <row r="65" spans="1:3" hidden="1" x14ac:dyDescent="0.25">
      <c r="A65" s="32" t="s">
        <v>12</v>
      </c>
      <c r="B65" s="4">
        <v>0</v>
      </c>
      <c r="C65" s="24">
        <v>0</v>
      </c>
    </row>
    <row r="66" spans="1:3" hidden="1" x14ac:dyDescent="0.25">
      <c r="A66" s="32" t="s">
        <v>40</v>
      </c>
      <c r="B66" s="4"/>
      <c r="C66" s="24"/>
    </row>
    <row r="67" spans="1:3" x14ac:dyDescent="0.25">
      <c r="A67" s="32" t="s">
        <v>28</v>
      </c>
      <c r="B67" s="4">
        <v>1684</v>
      </c>
      <c r="C67" s="24">
        <v>440</v>
      </c>
    </row>
    <row r="68" spans="1:3" x14ac:dyDescent="0.25">
      <c r="A68" s="32" t="s">
        <v>29</v>
      </c>
      <c r="B68" s="4">
        <v>2625</v>
      </c>
      <c r="C68" s="24">
        <v>584</v>
      </c>
    </row>
    <row r="69" spans="1:3" x14ac:dyDescent="0.25">
      <c r="A69" s="32" t="s">
        <v>15</v>
      </c>
      <c r="B69" s="4">
        <v>5758</v>
      </c>
      <c r="C69" s="24">
        <v>7191</v>
      </c>
    </row>
    <row r="70" spans="1:3" hidden="1" x14ac:dyDescent="0.25">
      <c r="A70" s="32" t="s">
        <v>10</v>
      </c>
      <c r="B70" s="4">
        <v>0</v>
      </c>
      <c r="C70" s="24">
        <v>0</v>
      </c>
    </row>
    <row r="71" spans="1:3" hidden="1" x14ac:dyDescent="0.25">
      <c r="A71" s="32" t="s">
        <v>8</v>
      </c>
      <c r="B71" s="4">
        <v>0</v>
      </c>
      <c r="C71" s="24">
        <v>0</v>
      </c>
    </row>
    <row r="72" spans="1:3" hidden="1" x14ac:dyDescent="0.25">
      <c r="A72" s="32" t="s">
        <v>47</v>
      </c>
      <c r="B72" s="4">
        <v>0</v>
      </c>
      <c r="C72" s="24">
        <v>0</v>
      </c>
    </row>
    <row r="73" spans="1:3" x14ac:dyDescent="0.25">
      <c r="A73" s="32" t="s">
        <v>16</v>
      </c>
      <c r="B73" s="4">
        <v>49588</v>
      </c>
      <c r="C73" s="24">
        <v>25200.3</v>
      </c>
    </row>
    <row r="74" spans="1:3" hidden="1" x14ac:dyDescent="0.25">
      <c r="A74" s="32" t="s">
        <v>55</v>
      </c>
      <c r="B74" s="4">
        <v>0</v>
      </c>
      <c r="C74" s="24">
        <v>0</v>
      </c>
    </row>
    <row r="75" spans="1:3" hidden="1" x14ac:dyDescent="0.25">
      <c r="A75" s="32" t="s">
        <v>23</v>
      </c>
      <c r="B75" s="4">
        <v>0</v>
      </c>
      <c r="C75" s="24">
        <v>0</v>
      </c>
    </row>
    <row r="76" spans="1:3" x14ac:dyDescent="0.25">
      <c r="A76" s="32" t="s">
        <v>39</v>
      </c>
      <c r="B76" s="4">
        <v>536</v>
      </c>
      <c r="C76" s="24">
        <v>178</v>
      </c>
    </row>
    <row r="77" spans="1:3" hidden="1" x14ac:dyDescent="0.25">
      <c r="A77" s="32" t="s">
        <v>38</v>
      </c>
      <c r="B77" s="4">
        <v>0</v>
      </c>
      <c r="C77" s="24">
        <v>0</v>
      </c>
    </row>
    <row r="78" spans="1:3" x14ac:dyDescent="0.25">
      <c r="A78" s="32" t="s">
        <v>37</v>
      </c>
      <c r="B78" s="4">
        <v>4617</v>
      </c>
      <c r="C78" s="24">
        <v>1533</v>
      </c>
    </row>
    <row r="79" spans="1:3" hidden="1" x14ac:dyDescent="0.25">
      <c r="A79" s="32" t="s">
        <v>21</v>
      </c>
      <c r="B79" s="4">
        <v>0</v>
      </c>
      <c r="C79" s="24">
        <v>0</v>
      </c>
    </row>
    <row r="80" spans="1:3" x14ac:dyDescent="0.25">
      <c r="A80" s="32" t="s">
        <v>57</v>
      </c>
      <c r="B80" s="4">
        <v>1554</v>
      </c>
      <c r="C80" s="24">
        <v>426</v>
      </c>
    </row>
    <row r="81" spans="1:3" x14ac:dyDescent="0.25">
      <c r="A81" s="32" t="s">
        <v>11</v>
      </c>
      <c r="B81" s="4">
        <v>3707</v>
      </c>
      <c r="C81" s="24">
        <v>1156</v>
      </c>
    </row>
    <row r="82" spans="1:3" hidden="1" x14ac:dyDescent="0.25">
      <c r="A82" s="33" t="s">
        <v>58</v>
      </c>
      <c r="B82" s="4">
        <v>0</v>
      </c>
      <c r="C82" s="24"/>
    </row>
    <row r="83" spans="1:3" hidden="1" x14ac:dyDescent="0.25">
      <c r="A83" s="33" t="s">
        <v>91</v>
      </c>
      <c r="B83" s="4">
        <v>0</v>
      </c>
      <c r="C83" s="24"/>
    </row>
    <row r="84" spans="1:3" x14ac:dyDescent="0.25">
      <c r="A84" s="33" t="s">
        <v>42</v>
      </c>
      <c r="B84" s="4">
        <v>3522</v>
      </c>
      <c r="C84" s="24">
        <v>1886.6</v>
      </c>
    </row>
    <row r="85" spans="1:3" x14ac:dyDescent="0.25">
      <c r="A85" s="33" t="s">
        <v>44</v>
      </c>
      <c r="B85" s="4">
        <v>11</v>
      </c>
      <c r="C85" s="24">
        <v>3.4</v>
      </c>
    </row>
    <row r="86" spans="1:3" x14ac:dyDescent="0.25">
      <c r="A86" s="33" t="s">
        <v>43</v>
      </c>
      <c r="B86" s="4">
        <v>565</v>
      </c>
      <c r="C86" s="24">
        <v>275.8</v>
      </c>
    </row>
    <row r="87" spans="1:3" hidden="1" x14ac:dyDescent="0.25">
      <c r="A87" s="33" t="s">
        <v>60</v>
      </c>
      <c r="B87" s="4"/>
      <c r="C87" s="24"/>
    </row>
    <row r="88" spans="1:3" s="3" customFormat="1" hidden="1" x14ac:dyDescent="0.25">
      <c r="A88" s="33" t="s">
        <v>61</v>
      </c>
      <c r="B88" s="4">
        <v>0</v>
      </c>
      <c r="C88" s="24"/>
    </row>
    <row r="89" spans="1:3" s="55" customFormat="1" x14ac:dyDescent="0.25">
      <c r="A89" s="39" t="s">
        <v>45</v>
      </c>
      <c r="B89" s="40">
        <f>SUM(B52:B81)</f>
        <v>96908</v>
      </c>
      <c r="C89" s="41">
        <f t="shared" ref="C89" si="0">SUM(C52:C81)</f>
        <v>44648.3</v>
      </c>
    </row>
    <row r="90" spans="1:3" s="54" customFormat="1" x14ac:dyDescent="0.25">
      <c r="A90" s="45" t="s">
        <v>46</v>
      </c>
      <c r="B90" s="46">
        <f>SUM(B82:B88)</f>
        <v>4098</v>
      </c>
      <c r="C90" s="47">
        <f t="shared" ref="C90" si="1">SUM(C82:C88)</f>
        <v>2165.8000000000002</v>
      </c>
    </row>
    <row r="91" spans="1:3" x14ac:dyDescent="0.25">
      <c r="A91" s="25" t="s">
        <v>36</v>
      </c>
      <c r="B91" s="6">
        <f>B89+B90</f>
        <v>101006</v>
      </c>
      <c r="C91" s="21">
        <f t="shared" ref="C91" si="2">C89+C90</f>
        <v>46814.100000000006</v>
      </c>
    </row>
    <row r="92" spans="1:3" x14ac:dyDescent="0.25">
      <c r="A92" s="94" t="s">
        <v>64</v>
      </c>
      <c r="B92" s="94"/>
      <c r="C92" s="94"/>
    </row>
    <row r="93" spans="1:3" x14ac:dyDescent="0.25">
      <c r="A93" s="32" t="s">
        <v>27</v>
      </c>
      <c r="B93" s="4">
        <v>1543</v>
      </c>
      <c r="C93" s="24">
        <v>505.9</v>
      </c>
    </row>
    <row r="94" spans="1:3" hidden="1" x14ac:dyDescent="0.25">
      <c r="A94" s="32" t="s">
        <v>14</v>
      </c>
      <c r="B94" s="4">
        <v>0</v>
      </c>
      <c r="C94" s="24">
        <v>0</v>
      </c>
    </row>
    <row r="95" spans="1:3" hidden="1" x14ac:dyDescent="0.25">
      <c r="A95" s="32" t="s">
        <v>9</v>
      </c>
      <c r="B95" s="4">
        <v>0</v>
      </c>
      <c r="C95" s="24">
        <v>0</v>
      </c>
    </row>
    <row r="96" spans="1:3" hidden="1" x14ac:dyDescent="0.25">
      <c r="A96" s="32" t="s">
        <v>13</v>
      </c>
      <c r="B96" s="4">
        <v>0</v>
      </c>
      <c r="C96" s="24">
        <v>0</v>
      </c>
    </row>
    <row r="97" spans="1:3" hidden="1" x14ac:dyDescent="0.25">
      <c r="A97" s="32" t="s">
        <v>56</v>
      </c>
      <c r="B97" s="4">
        <v>0</v>
      </c>
      <c r="C97" s="24">
        <v>0</v>
      </c>
    </row>
    <row r="98" spans="1:3" hidden="1" x14ac:dyDescent="0.25">
      <c r="A98" s="32" t="s">
        <v>41</v>
      </c>
      <c r="B98" s="4">
        <v>0</v>
      </c>
      <c r="C98" s="24">
        <v>0</v>
      </c>
    </row>
    <row r="99" spans="1:3" hidden="1" x14ac:dyDescent="0.25">
      <c r="A99" s="32" t="s">
        <v>32</v>
      </c>
      <c r="B99" s="5">
        <v>0</v>
      </c>
      <c r="C99" s="26">
        <v>0</v>
      </c>
    </row>
    <row r="100" spans="1:3" hidden="1" x14ac:dyDescent="0.25">
      <c r="A100" s="32" t="s">
        <v>7</v>
      </c>
      <c r="B100" s="5">
        <v>0</v>
      </c>
      <c r="C100" s="26">
        <v>0</v>
      </c>
    </row>
    <row r="101" spans="1:3" hidden="1" x14ac:dyDescent="0.25">
      <c r="A101" s="32" t="s">
        <v>24</v>
      </c>
      <c r="B101" s="17">
        <v>0</v>
      </c>
      <c r="C101" s="17">
        <v>0</v>
      </c>
    </row>
    <row r="102" spans="1:3" hidden="1" x14ac:dyDescent="0.25">
      <c r="A102" s="32" t="s">
        <v>35</v>
      </c>
      <c r="B102" s="4">
        <v>0</v>
      </c>
      <c r="C102" s="24">
        <v>0</v>
      </c>
    </row>
    <row r="103" spans="1:3" hidden="1" x14ac:dyDescent="0.25">
      <c r="A103" s="32" t="s">
        <v>30</v>
      </c>
      <c r="B103" s="4">
        <v>0</v>
      </c>
      <c r="C103" s="24">
        <v>0</v>
      </c>
    </row>
    <row r="104" spans="1:3" hidden="1" x14ac:dyDescent="0.25">
      <c r="A104" s="32" t="s">
        <v>20</v>
      </c>
      <c r="B104" s="4">
        <v>0</v>
      </c>
      <c r="C104" s="24">
        <v>0</v>
      </c>
    </row>
    <row r="105" spans="1:3" hidden="1" x14ac:dyDescent="0.25">
      <c r="A105" s="32" t="s">
        <v>17</v>
      </c>
      <c r="B105" s="4">
        <v>0</v>
      </c>
      <c r="C105" s="24">
        <v>0</v>
      </c>
    </row>
    <row r="106" spans="1:3" hidden="1" x14ac:dyDescent="0.25">
      <c r="A106" s="32" t="s">
        <v>12</v>
      </c>
      <c r="B106" s="4">
        <v>0</v>
      </c>
      <c r="C106" s="24">
        <v>0</v>
      </c>
    </row>
    <row r="107" spans="1:3" hidden="1" x14ac:dyDescent="0.25">
      <c r="A107" s="32" t="s">
        <v>40</v>
      </c>
      <c r="B107" s="4">
        <v>0</v>
      </c>
      <c r="C107" s="24">
        <v>0</v>
      </c>
    </row>
    <row r="108" spans="1:3" hidden="1" x14ac:dyDescent="0.25">
      <c r="A108" s="32" t="s">
        <v>28</v>
      </c>
      <c r="B108" s="4">
        <v>0</v>
      </c>
      <c r="C108" s="24">
        <v>0</v>
      </c>
    </row>
    <row r="109" spans="1:3" hidden="1" x14ac:dyDescent="0.25">
      <c r="A109" s="32" t="s">
        <v>29</v>
      </c>
      <c r="B109" s="4">
        <v>0</v>
      </c>
      <c r="C109" s="24">
        <v>0</v>
      </c>
    </row>
    <row r="110" spans="1:3" x14ac:dyDescent="0.25">
      <c r="A110" s="32" t="s">
        <v>15</v>
      </c>
      <c r="B110" s="4">
        <v>173</v>
      </c>
      <c r="C110" s="24">
        <v>148.5</v>
      </c>
    </row>
    <row r="111" spans="1:3" hidden="1" x14ac:dyDescent="0.25">
      <c r="A111" s="32" t="s">
        <v>10</v>
      </c>
      <c r="B111" s="4">
        <v>0</v>
      </c>
      <c r="C111" s="24">
        <v>0</v>
      </c>
    </row>
    <row r="112" spans="1:3" hidden="1" x14ac:dyDescent="0.25">
      <c r="A112" s="32" t="s">
        <v>8</v>
      </c>
      <c r="B112" s="4">
        <v>0</v>
      </c>
      <c r="C112" s="24">
        <v>0</v>
      </c>
    </row>
    <row r="113" spans="1:3" hidden="1" x14ac:dyDescent="0.25">
      <c r="A113" s="32" t="s">
        <v>47</v>
      </c>
      <c r="B113" s="4">
        <v>0</v>
      </c>
      <c r="C113" s="24">
        <v>0</v>
      </c>
    </row>
    <row r="114" spans="1:3" x14ac:dyDescent="0.25">
      <c r="A114" s="32" t="s">
        <v>16</v>
      </c>
      <c r="B114" s="4">
        <v>15594</v>
      </c>
      <c r="C114" s="24">
        <v>7711.7</v>
      </c>
    </row>
    <row r="115" spans="1:3" hidden="1" x14ac:dyDescent="0.25">
      <c r="A115" s="32" t="s">
        <v>55</v>
      </c>
      <c r="B115" s="4">
        <v>0</v>
      </c>
      <c r="C115" s="24">
        <v>0</v>
      </c>
    </row>
    <row r="116" spans="1:3" hidden="1" x14ac:dyDescent="0.25">
      <c r="A116" s="32" t="s">
        <v>23</v>
      </c>
      <c r="B116" s="4">
        <v>0</v>
      </c>
      <c r="C116" s="24">
        <v>0</v>
      </c>
    </row>
    <row r="117" spans="1:3" hidden="1" x14ac:dyDescent="0.25">
      <c r="A117" s="32" t="s">
        <v>39</v>
      </c>
      <c r="B117" s="4">
        <v>0</v>
      </c>
      <c r="C117" s="24">
        <v>0</v>
      </c>
    </row>
    <row r="118" spans="1:3" hidden="1" x14ac:dyDescent="0.25">
      <c r="A118" s="32" t="s">
        <v>38</v>
      </c>
      <c r="B118" s="4">
        <v>0</v>
      </c>
      <c r="C118" s="24">
        <v>0</v>
      </c>
    </row>
    <row r="119" spans="1:3" hidden="1" x14ac:dyDescent="0.25">
      <c r="A119" s="32" t="s">
        <v>37</v>
      </c>
      <c r="B119" s="4">
        <v>0</v>
      </c>
      <c r="C119" s="24">
        <v>0</v>
      </c>
    </row>
    <row r="120" spans="1:3" hidden="1" x14ac:dyDescent="0.25">
      <c r="A120" s="32" t="s">
        <v>21</v>
      </c>
      <c r="B120" s="4">
        <v>0</v>
      </c>
      <c r="C120" s="24">
        <v>0</v>
      </c>
    </row>
    <row r="121" spans="1:3" hidden="1" x14ac:dyDescent="0.25">
      <c r="A121" s="32" t="s">
        <v>57</v>
      </c>
      <c r="B121" s="4">
        <v>0</v>
      </c>
      <c r="C121" s="24">
        <v>0</v>
      </c>
    </row>
    <row r="122" spans="1:3" hidden="1" x14ac:dyDescent="0.25">
      <c r="A122" s="32" t="s">
        <v>11</v>
      </c>
      <c r="B122" s="4">
        <v>0</v>
      </c>
      <c r="C122" s="24">
        <v>0</v>
      </c>
    </row>
    <row r="123" spans="1:3" s="54" customFormat="1" x14ac:dyDescent="0.25">
      <c r="A123" s="39" t="s">
        <v>36</v>
      </c>
      <c r="B123" s="40">
        <f>SUM(B93:B122)</f>
        <v>17310</v>
      </c>
      <c r="C123" s="41">
        <f t="shared" ref="C123" si="3">SUM(C93:C122)</f>
        <v>8366.1</v>
      </c>
    </row>
    <row r="124" spans="1:3" x14ac:dyDescent="0.25">
      <c r="A124" s="94" t="s">
        <v>65</v>
      </c>
      <c r="B124" s="94"/>
      <c r="C124" s="94"/>
    </row>
    <row r="125" spans="1:3" x14ac:dyDescent="0.25">
      <c r="A125" s="32" t="s">
        <v>27</v>
      </c>
      <c r="B125" s="4">
        <v>710</v>
      </c>
      <c r="C125" s="24">
        <v>1085</v>
      </c>
    </row>
    <row r="126" spans="1:3" hidden="1" x14ac:dyDescent="0.25">
      <c r="A126" s="32" t="s">
        <v>14</v>
      </c>
      <c r="B126" s="4">
        <v>0</v>
      </c>
      <c r="C126" s="24">
        <v>0</v>
      </c>
    </row>
    <row r="127" spans="1:3" hidden="1" x14ac:dyDescent="0.25">
      <c r="A127" s="32" t="s">
        <v>9</v>
      </c>
      <c r="B127" s="4">
        <v>0</v>
      </c>
      <c r="C127" s="24">
        <v>0</v>
      </c>
    </row>
    <row r="128" spans="1:3" hidden="1" x14ac:dyDescent="0.25">
      <c r="A128" s="32" t="s">
        <v>13</v>
      </c>
      <c r="B128" s="4">
        <v>0</v>
      </c>
      <c r="C128" s="24">
        <v>0</v>
      </c>
    </row>
    <row r="129" spans="1:3" hidden="1" x14ac:dyDescent="0.25">
      <c r="A129" s="32" t="s">
        <v>56</v>
      </c>
      <c r="B129" s="4">
        <v>0</v>
      </c>
      <c r="C129" s="24">
        <v>0</v>
      </c>
    </row>
    <row r="130" spans="1:3" x14ac:dyDescent="0.25">
      <c r="A130" s="32" t="s">
        <v>41</v>
      </c>
      <c r="B130" s="4">
        <v>2778</v>
      </c>
      <c r="C130" s="24">
        <v>2901</v>
      </c>
    </row>
    <row r="131" spans="1:3" x14ac:dyDescent="0.25">
      <c r="A131" s="32" t="s">
        <v>32</v>
      </c>
      <c r="B131" s="4">
        <v>1012</v>
      </c>
      <c r="C131" s="24">
        <v>1047</v>
      </c>
    </row>
    <row r="132" spans="1:3" hidden="1" x14ac:dyDescent="0.25">
      <c r="A132" s="32" t="s">
        <v>7</v>
      </c>
      <c r="B132" s="4">
        <v>0</v>
      </c>
      <c r="C132" s="24">
        <v>0</v>
      </c>
    </row>
    <row r="133" spans="1:3" hidden="1" x14ac:dyDescent="0.25">
      <c r="A133" s="32" t="s">
        <v>24</v>
      </c>
      <c r="B133" s="4">
        <v>0</v>
      </c>
      <c r="C133" s="24">
        <v>0</v>
      </c>
    </row>
    <row r="134" spans="1:3" hidden="1" x14ac:dyDescent="0.25">
      <c r="A134" s="32" t="s">
        <v>35</v>
      </c>
      <c r="B134" s="4">
        <v>0</v>
      </c>
      <c r="C134" s="24">
        <v>0</v>
      </c>
    </row>
    <row r="135" spans="1:3" x14ac:dyDescent="0.25">
      <c r="A135" s="32" t="s">
        <v>30</v>
      </c>
      <c r="B135" s="4">
        <v>1969</v>
      </c>
      <c r="C135" s="24">
        <v>1979</v>
      </c>
    </row>
    <row r="136" spans="1:3" hidden="1" x14ac:dyDescent="0.25">
      <c r="A136" s="32" t="s">
        <v>20</v>
      </c>
      <c r="B136" s="4">
        <v>0</v>
      </c>
      <c r="C136" s="24">
        <v>0</v>
      </c>
    </row>
    <row r="137" spans="1:3" hidden="1" x14ac:dyDescent="0.25">
      <c r="A137" s="32" t="s">
        <v>17</v>
      </c>
      <c r="B137" s="4">
        <v>0</v>
      </c>
      <c r="C137" s="24">
        <v>0</v>
      </c>
    </row>
    <row r="138" spans="1:3" hidden="1" x14ac:dyDescent="0.25">
      <c r="A138" s="32" t="s">
        <v>12</v>
      </c>
      <c r="B138" s="4">
        <v>0</v>
      </c>
      <c r="C138" s="24">
        <v>0</v>
      </c>
    </row>
    <row r="139" spans="1:3" hidden="1" x14ac:dyDescent="0.25">
      <c r="A139" s="32" t="s">
        <v>40</v>
      </c>
      <c r="B139" s="4"/>
      <c r="C139" s="24"/>
    </row>
    <row r="140" spans="1:3" x14ac:dyDescent="0.25">
      <c r="A140" s="32" t="s">
        <v>28</v>
      </c>
      <c r="B140" s="4">
        <v>466</v>
      </c>
      <c r="C140" s="24">
        <v>467</v>
      </c>
    </row>
    <row r="141" spans="1:3" x14ac:dyDescent="0.25">
      <c r="A141" s="32" t="s">
        <v>29</v>
      </c>
      <c r="B141" s="4">
        <v>2392</v>
      </c>
      <c r="C141" s="24">
        <v>1870</v>
      </c>
    </row>
    <row r="142" spans="1:3" x14ac:dyDescent="0.25">
      <c r="A142" s="32" t="s">
        <v>15</v>
      </c>
      <c r="B142" s="4">
        <v>2894</v>
      </c>
      <c r="C142" s="24">
        <v>3946</v>
      </c>
    </row>
    <row r="143" spans="1:3" ht="12.75" hidden="1" customHeight="1" x14ac:dyDescent="0.25">
      <c r="A143" s="32" t="s">
        <v>10</v>
      </c>
      <c r="B143" s="4">
        <v>0</v>
      </c>
      <c r="C143" s="24">
        <v>0</v>
      </c>
    </row>
    <row r="144" spans="1:3" hidden="1" x14ac:dyDescent="0.25">
      <c r="A144" s="32" t="s">
        <v>8</v>
      </c>
      <c r="B144" s="4">
        <v>0</v>
      </c>
      <c r="C144" s="24">
        <v>0</v>
      </c>
    </row>
    <row r="145" spans="1:3" hidden="1" x14ac:dyDescent="0.25">
      <c r="A145" s="32" t="s">
        <v>47</v>
      </c>
      <c r="B145" s="4">
        <v>0</v>
      </c>
      <c r="C145" s="24">
        <v>0</v>
      </c>
    </row>
    <row r="146" spans="1:3" x14ac:dyDescent="0.25">
      <c r="A146" s="32" t="s">
        <v>16</v>
      </c>
      <c r="B146" s="4">
        <v>10524</v>
      </c>
      <c r="C146" s="24">
        <v>10171</v>
      </c>
    </row>
    <row r="147" spans="1:3" hidden="1" x14ac:dyDescent="0.25">
      <c r="A147" s="32" t="s">
        <v>55</v>
      </c>
      <c r="B147" s="4">
        <v>0</v>
      </c>
      <c r="C147" s="24">
        <v>0</v>
      </c>
    </row>
    <row r="148" spans="1:3" hidden="1" x14ac:dyDescent="0.25">
      <c r="A148" s="32" t="s">
        <v>23</v>
      </c>
      <c r="B148" s="4">
        <v>0</v>
      </c>
      <c r="C148" s="24">
        <v>0</v>
      </c>
    </row>
    <row r="149" spans="1:3" x14ac:dyDescent="0.25">
      <c r="A149" s="32" t="s">
        <v>39</v>
      </c>
      <c r="B149" s="4">
        <v>730</v>
      </c>
      <c r="C149" s="24">
        <v>683</v>
      </c>
    </row>
    <row r="150" spans="1:3" hidden="1" x14ac:dyDescent="0.25">
      <c r="A150" s="32" t="s">
        <v>38</v>
      </c>
      <c r="B150" s="4">
        <v>0</v>
      </c>
      <c r="C150" s="24">
        <v>0</v>
      </c>
    </row>
    <row r="151" spans="1:3" x14ac:dyDescent="0.25">
      <c r="A151" s="32" t="s">
        <v>37</v>
      </c>
      <c r="B151" s="4">
        <v>4468</v>
      </c>
      <c r="C151" s="24">
        <v>4155</v>
      </c>
    </row>
    <row r="152" spans="1:3" hidden="1" x14ac:dyDescent="0.25">
      <c r="A152" s="32" t="s">
        <v>21</v>
      </c>
      <c r="B152" s="4">
        <v>0</v>
      </c>
      <c r="C152" s="24">
        <v>0</v>
      </c>
    </row>
    <row r="153" spans="1:3" x14ac:dyDescent="0.25">
      <c r="A153" s="32" t="s">
        <v>57</v>
      </c>
      <c r="B153" s="4">
        <v>16544</v>
      </c>
      <c r="C153" s="24">
        <v>13283.6</v>
      </c>
    </row>
    <row r="154" spans="1:3" x14ac:dyDescent="0.25">
      <c r="A154" s="32" t="s">
        <v>11</v>
      </c>
      <c r="B154" s="4">
        <v>230</v>
      </c>
      <c r="C154" s="24">
        <v>185</v>
      </c>
    </row>
    <row r="155" spans="1:3" hidden="1" x14ac:dyDescent="0.25">
      <c r="A155" s="33" t="s">
        <v>58</v>
      </c>
      <c r="B155" s="4"/>
      <c r="C155" s="24"/>
    </row>
    <row r="156" spans="1:3" hidden="1" x14ac:dyDescent="0.25">
      <c r="A156" s="33" t="s">
        <v>59</v>
      </c>
      <c r="B156" s="4"/>
      <c r="C156" s="24"/>
    </row>
    <row r="157" spans="1:3" hidden="1" x14ac:dyDescent="0.25">
      <c r="A157" s="33" t="s">
        <v>42</v>
      </c>
      <c r="B157" s="4"/>
      <c r="C157" s="24"/>
    </row>
    <row r="158" spans="1:3" s="54" customFormat="1" x14ac:dyDescent="0.25">
      <c r="A158" s="44" t="s">
        <v>44</v>
      </c>
      <c r="B158" s="37">
        <v>2</v>
      </c>
      <c r="C158" s="43">
        <v>7</v>
      </c>
    </row>
    <row r="159" spans="1:3" s="54" customFormat="1" hidden="1" x14ac:dyDescent="0.25">
      <c r="A159" s="44" t="s">
        <v>43</v>
      </c>
      <c r="B159" s="37"/>
      <c r="C159" s="43"/>
    </row>
    <row r="160" spans="1:3" s="54" customFormat="1" hidden="1" x14ac:dyDescent="0.25">
      <c r="A160" s="44" t="s">
        <v>60</v>
      </c>
      <c r="B160" s="37"/>
      <c r="C160" s="43"/>
    </row>
    <row r="161" spans="1:3" s="54" customFormat="1" hidden="1" x14ac:dyDescent="0.25">
      <c r="A161" s="49" t="s">
        <v>88</v>
      </c>
      <c r="B161" s="37"/>
      <c r="C161" s="43">
        <v>0</v>
      </c>
    </row>
    <row r="162" spans="1:3" s="54" customFormat="1" hidden="1" x14ac:dyDescent="0.25">
      <c r="A162" s="44" t="s">
        <v>61</v>
      </c>
      <c r="B162" s="37"/>
      <c r="C162" s="43"/>
    </row>
    <row r="163" spans="1:3" s="54" customFormat="1" x14ac:dyDescent="0.25">
      <c r="A163" s="39" t="s">
        <v>45</v>
      </c>
      <c r="B163" s="40">
        <f>SUM(B125:B154)</f>
        <v>44717</v>
      </c>
      <c r="C163" s="41">
        <f t="shared" ref="C163" si="4">SUM(C125:C154)</f>
        <v>41772.6</v>
      </c>
    </row>
    <row r="164" spans="1:3" s="54" customFormat="1" ht="19.5" customHeight="1" x14ac:dyDescent="0.25">
      <c r="A164" s="45" t="s">
        <v>46</v>
      </c>
      <c r="B164" s="46">
        <f>SUM(B155:B162)</f>
        <v>2</v>
      </c>
      <c r="C164" s="47">
        <f t="shared" ref="C164" si="5">SUM(C155:C162)</f>
        <v>7</v>
      </c>
    </row>
    <row r="165" spans="1:3" x14ac:dyDescent="0.25">
      <c r="A165" s="25" t="s">
        <v>36</v>
      </c>
      <c r="B165" s="6">
        <f>B163+B164</f>
        <v>44719</v>
      </c>
      <c r="C165" s="21">
        <f t="shared" ref="C165" si="6">C163+C164</f>
        <v>41779.599999999999</v>
      </c>
    </row>
    <row r="166" spans="1:3" s="54" customFormat="1" x14ac:dyDescent="0.25">
      <c r="A166" s="99" t="s">
        <v>68</v>
      </c>
      <c r="B166" s="99"/>
      <c r="C166" s="99"/>
    </row>
    <row r="167" spans="1:3" s="54" customFormat="1" hidden="1" x14ac:dyDescent="0.25">
      <c r="A167" s="42" t="s">
        <v>7</v>
      </c>
      <c r="B167" s="58">
        <v>0</v>
      </c>
      <c r="C167" s="59">
        <v>0</v>
      </c>
    </row>
    <row r="168" spans="1:3" s="54" customFormat="1" hidden="1" x14ac:dyDescent="0.25">
      <c r="A168" s="42" t="s">
        <v>8</v>
      </c>
      <c r="B168" s="58">
        <v>0</v>
      </c>
      <c r="C168" s="59">
        <v>0</v>
      </c>
    </row>
    <row r="169" spans="1:3" s="54" customFormat="1" hidden="1" x14ac:dyDescent="0.25">
      <c r="A169" s="42" t="s">
        <v>9</v>
      </c>
      <c r="B169" s="58">
        <v>0</v>
      </c>
      <c r="C169" s="59">
        <v>0</v>
      </c>
    </row>
    <row r="170" spans="1:3" s="54" customFormat="1" hidden="1" x14ac:dyDescent="0.25">
      <c r="A170" s="42" t="s">
        <v>10</v>
      </c>
      <c r="B170" s="58">
        <v>0</v>
      </c>
      <c r="C170" s="59">
        <v>0</v>
      </c>
    </row>
    <row r="171" spans="1:3" s="54" customFormat="1" hidden="1" x14ac:dyDescent="0.25">
      <c r="A171" s="42" t="s">
        <v>11</v>
      </c>
      <c r="B171" s="58">
        <v>0</v>
      </c>
      <c r="C171" s="59">
        <v>0</v>
      </c>
    </row>
    <row r="172" spans="1:3" s="54" customFormat="1" hidden="1" x14ac:dyDescent="0.25">
      <c r="A172" s="42" t="s">
        <v>12</v>
      </c>
      <c r="B172" s="58">
        <v>0</v>
      </c>
      <c r="C172" s="59">
        <v>0</v>
      </c>
    </row>
    <row r="173" spans="1:3" s="54" customFormat="1" hidden="1" x14ac:dyDescent="0.25">
      <c r="A173" s="42" t="s">
        <v>13</v>
      </c>
      <c r="B173" s="58">
        <v>0</v>
      </c>
      <c r="C173" s="59">
        <v>0</v>
      </c>
    </row>
    <row r="174" spans="1:3" s="54" customFormat="1" hidden="1" x14ac:dyDescent="0.25">
      <c r="A174" s="42" t="s">
        <v>14</v>
      </c>
      <c r="B174" s="58">
        <v>0</v>
      </c>
      <c r="C174" s="59">
        <v>0</v>
      </c>
    </row>
    <row r="175" spans="1:3" s="54" customFormat="1" hidden="1" x14ac:dyDescent="0.25">
      <c r="A175" s="42" t="s">
        <v>15</v>
      </c>
      <c r="B175" s="58">
        <v>0</v>
      </c>
      <c r="C175" s="59">
        <v>0</v>
      </c>
    </row>
    <row r="176" spans="1:3" s="54" customFormat="1" x14ac:dyDescent="0.25">
      <c r="A176" s="42" t="s">
        <v>16</v>
      </c>
      <c r="B176" s="56">
        <v>1615</v>
      </c>
      <c r="C176" s="57">
        <v>17290.3</v>
      </c>
    </row>
    <row r="177" spans="1:3" s="54" customFormat="1" ht="19.5" hidden="1" customHeight="1" x14ac:dyDescent="0.25">
      <c r="A177" s="42" t="s">
        <v>17</v>
      </c>
      <c r="B177" s="56">
        <v>0</v>
      </c>
      <c r="C177" s="57">
        <v>0</v>
      </c>
    </row>
    <row r="178" spans="1:3" s="54" customFormat="1" hidden="1" x14ac:dyDescent="0.25">
      <c r="A178" s="42" t="s">
        <v>18</v>
      </c>
      <c r="B178" s="56">
        <v>0</v>
      </c>
      <c r="C178" s="57">
        <v>0</v>
      </c>
    </row>
    <row r="179" spans="1:3" s="54" customFormat="1" hidden="1" x14ac:dyDescent="0.25">
      <c r="A179" s="42" t="s">
        <v>19</v>
      </c>
      <c r="B179" s="56">
        <v>0</v>
      </c>
      <c r="C179" s="57">
        <v>0</v>
      </c>
    </row>
    <row r="180" spans="1:3" s="54" customFormat="1" hidden="1" x14ac:dyDescent="0.25">
      <c r="A180" s="42" t="s">
        <v>69</v>
      </c>
      <c r="B180" s="56">
        <v>0</v>
      </c>
      <c r="C180" s="57">
        <v>0</v>
      </c>
    </row>
    <row r="181" spans="1:3" s="54" customFormat="1" hidden="1" x14ac:dyDescent="0.25">
      <c r="A181" s="42" t="s">
        <v>20</v>
      </c>
      <c r="B181" s="56">
        <v>0</v>
      </c>
      <c r="C181" s="57">
        <v>0</v>
      </c>
    </row>
    <row r="182" spans="1:3" s="54" customFormat="1" hidden="1" x14ac:dyDescent="0.25">
      <c r="A182" s="42" t="s">
        <v>21</v>
      </c>
      <c r="B182" s="56">
        <v>0</v>
      </c>
      <c r="C182" s="57">
        <v>0</v>
      </c>
    </row>
    <row r="183" spans="1:3" s="54" customFormat="1" hidden="1" x14ac:dyDescent="0.25">
      <c r="A183" s="42" t="s">
        <v>22</v>
      </c>
      <c r="B183" s="56">
        <v>0</v>
      </c>
      <c r="C183" s="57">
        <v>0</v>
      </c>
    </row>
    <row r="184" spans="1:3" s="54" customFormat="1" hidden="1" x14ac:dyDescent="0.25">
      <c r="A184" s="42" t="s">
        <v>23</v>
      </c>
      <c r="B184" s="56">
        <v>0</v>
      </c>
      <c r="C184" s="57">
        <v>0</v>
      </c>
    </row>
    <row r="185" spans="1:3" s="54" customFormat="1" hidden="1" x14ac:dyDescent="0.25">
      <c r="A185" s="42" t="s">
        <v>24</v>
      </c>
      <c r="B185" s="56">
        <v>0</v>
      </c>
      <c r="C185" s="57">
        <v>0</v>
      </c>
    </row>
    <row r="186" spans="1:3" s="54" customFormat="1" hidden="1" x14ac:dyDescent="0.25">
      <c r="A186" s="42" t="s">
        <v>25</v>
      </c>
      <c r="B186" s="56">
        <v>0</v>
      </c>
      <c r="C186" s="57">
        <v>0</v>
      </c>
    </row>
    <row r="187" spans="1:3" s="54" customFormat="1" hidden="1" x14ac:dyDescent="0.25">
      <c r="A187" s="42" t="s">
        <v>51</v>
      </c>
      <c r="B187" s="56">
        <v>0</v>
      </c>
      <c r="C187" s="57">
        <v>0</v>
      </c>
    </row>
    <row r="188" spans="1:3" s="54" customFormat="1" ht="30" hidden="1" x14ac:dyDescent="0.25">
      <c r="A188" s="42" t="s">
        <v>70</v>
      </c>
      <c r="B188" s="56">
        <v>0</v>
      </c>
      <c r="C188" s="57">
        <v>0</v>
      </c>
    </row>
    <row r="189" spans="1:3" s="54" customFormat="1" hidden="1" x14ac:dyDescent="0.25">
      <c r="A189" s="42" t="s">
        <v>26</v>
      </c>
      <c r="B189" s="56">
        <v>0</v>
      </c>
      <c r="C189" s="57">
        <v>0</v>
      </c>
    </row>
    <row r="190" spans="1:3" s="54" customFormat="1" hidden="1" x14ac:dyDescent="0.25">
      <c r="A190" s="42" t="s">
        <v>27</v>
      </c>
      <c r="B190" s="56">
        <v>0</v>
      </c>
      <c r="C190" s="57">
        <v>0</v>
      </c>
    </row>
    <row r="191" spans="1:3" s="54" customFormat="1" hidden="1" x14ac:dyDescent="0.25">
      <c r="A191" s="42" t="s">
        <v>28</v>
      </c>
      <c r="B191" s="56">
        <v>0</v>
      </c>
      <c r="C191" s="57">
        <v>0</v>
      </c>
    </row>
    <row r="192" spans="1:3" s="54" customFormat="1" hidden="1" x14ac:dyDescent="0.25">
      <c r="A192" s="42" t="s">
        <v>29</v>
      </c>
      <c r="B192" s="56">
        <v>0</v>
      </c>
      <c r="C192" s="57">
        <v>0</v>
      </c>
    </row>
    <row r="193" spans="1:3" s="54" customFormat="1" x14ac:dyDescent="0.25">
      <c r="A193" s="42" t="s">
        <v>30</v>
      </c>
      <c r="B193" s="56">
        <v>349</v>
      </c>
      <c r="C193" s="57">
        <v>3706.3</v>
      </c>
    </row>
    <row r="194" spans="1:3" s="54" customFormat="1" hidden="1" x14ac:dyDescent="0.25">
      <c r="A194" s="42" t="s">
        <v>31</v>
      </c>
      <c r="B194" s="56">
        <v>0</v>
      </c>
      <c r="C194" s="57">
        <v>0</v>
      </c>
    </row>
    <row r="195" spans="1:3" s="54" customFormat="1" hidden="1" x14ac:dyDescent="0.25">
      <c r="A195" s="42" t="s">
        <v>32</v>
      </c>
      <c r="B195" s="56">
        <v>0</v>
      </c>
      <c r="C195" s="57">
        <v>0</v>
      </c>
    </row>
    <row r="196" spans="1:3" s="54" customFormat="1" hidden="1" x14ac:dyDescent="0.25">
      <c r="A196" s="42" t="s">
        <v>33</v>
      </c>
      <c r="B196" s="56">
        <v>0</v>
      </c>
      <c r="C196" s="57">
        <v>0</v>
      </c>
    </row>
    <row r="197" spans="1:3" s="54" customFormat="1" ht="30" hidden="1" x14ac:dyDescent="0.25">
      <c r="A197" s="42" t="s">
        <v>34</v>
      </c>
      <c r="B197" s="56">
        <v>0</v>
      </c>
      <c r="C197" s="57">
        <v>0</v>
      </c>
    </row>
    <row r="198" spans="1:3" s="54" customFormat="1" hidden="1" x14ac:dyDescent="0.25">
      <c r="A198" s="42" t="s">
        <v>35</v>
      </c>
      <c r="B198" s="56">
        <v>0</v>
      </c>
      <c r="C198" s="57">
        <v>0</v>
      </c>
    </row>
    <row r="199" spans="1:3" s="54" customFormat="1" ht="17.25" customHeight="1" x14ac:dyDescent="0.25">
      <c r="A199" s="39" t="s">
        <v>36</v>
      </c>
      <c r="B199" s="40">
        <f>SUM(B167:B198)</f>
        <v>1964</v>
      </c>
      <c r="C199" s="41">
        <f>SUM(C167:C198)</f>
        <v>20996.6</v>
      </c>
    </row>
    <row r="200" spans="1:3" s="54" customFormat="1" x14ac:dyDescent="0.25">
      <c r="A200" s="50" t="s">
        <v>48</v>
      </c>
      <c r="B200" s="40">
        <v>10724</v>
      </c>
      <c r="C200" s="41">
        <v>24704.799999999999</v>
      </c>
    </row>
    <row r="201" spans="1:3" s="54" customFormat="1" x14ac:dyDescent="0.25">
      <c r="A201" s="51" t="s">
        <v>49</v>
      </c>
      <c r="B201" s="46">
        <v>557</v>
      </c>
      <c r="C201" s="47">
        <v>1288.9000000000001</v>
      </c>
    </row>
    <row r="202" spans="1:3" ht="15.75" x14ac:dyDescent="0.25">
      <c r="A202" s="8" t="s">
        <v>50</v>
      </c>
      <c r="B202" s="8"/>
      <c r="C202" s="22">
        <f>C49+C91+C123+C165+C199+C200</f>
        <v>246088.9</v>
      </c>
    </row>
    <row r="203" spans="1:3" x14ac:dyDescent="0.25">
      <c r="A203" s="50" t="s">
        <v>92</v>
      </c>
      <c r="B203" s="66">
        <v>10051</v>
      </c>
      <c r="C203" s="41">
        <v>11916.5</v>
      </c>
    </row>
    <row r="204" spans="1:3" x14ac:dyDescent="0.25">
      <c r="A204" s="50" t="s">
        <v>93</v>
      </c>
      <c r="B204" s="66">
        <v>5125</v>
      </c>
      <c r="C204" s="41">
        <v>5235.2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38</vt:i4>
      </vt:variant>
    </vt:vector>
  </HeadingPairs>
  <TitlesOfParts>
    <vt:vector size="57" baseType="lpstr">
      <vt:lpstr>Всего</vt:lpstr>
      <vt:lpstr>Грязи</vt:lpstr>
      <vt:lpstr>Волово</vt:lpstr>
      <vt:lpstr>Данков</vt:lpstr>
      <vt:lpstr>Добринка</vt:lpstr>
      <vt:lpstr>Доброе</vt:lpstr>
      <vt:lpstr>Долгор</vt:lpstr>
      <vt:lpstr>Елец</vt:lpstr>
      <vt:lpstr>Задонск</vt:lpstr>
      <vt:lpstr>Измалк</vt:lpstr>
      <vt:lpstr>Красное</vt:lpstr>
      <vt:lpstr>Лебедянь</vt:lpstr>
      <vt:lpstr>Л-Толст.</vt:lpstr>
      <vt:lpstr>Липецк</vt:lpstr>
      <vt:lpstr>Станов</vt:lpstr>
      <vt:lpstr>Тербуны</vt:lpstr>
      <vt:lpstr>Усмань</vt:lpstr>
      <vt:lpstr>Хлевное</vt:lpstr>
      <vt:lpstr>Чаплыгин</vt:lpstr>
      <vt:lpstr>Волово!Заголовки_для_печати</vt:lpstr>
      <vt:lpstr>Всего!Заголовки_для_печати</vt:lpstr>
      <vt:lpstr>Грязи!Заголовки_для_печати</vt:lpstr>
      <vt:lpstr>Данков!Заголовки_для_печати</vt:lpstr>
      <vt:lpstr>Добринка!Заголовки_для_печати</vt:lpstr>
      <vt:lpstr>Доброе!Заголовки_для_печати</vt:lpstr>
      <vt:lpstr>Долгор!Заголовки_для_печати</vt:lpstr>
      <vt:lpstr>Елец!Заголовки_для_печати</vt:lpstr>
      <vt:lpstr>Задонск!Заголовки_для_печати</vt:lpstr>
      <vt:lpstr>Измалк!Заголовки_для_печати</vt:lpstr>
      <vt:lpstr>Красное!Заголовки_для_печати</vt:lpstr>
      <vt:lpstr>Лебедянь!Заголовки_для_печати</vt:lpstr>
      <vt:lpstr>Липецк!Заголовки_для_печати</vt:lpstr>
      <vt:lpstr>'Л-Толст.'!Заголовки_для_печати</vt:lpstr>
      <vt:lpstr>Станов!Заголовки_для_печати</vt:lpstr>
      <vt:lpstr>Тербуны!Заголовки_для_печати</vt:lpstr>
      <vt:lpstr>Усмань!Заголовки_для_печати</vt:lpstr>
      <vt:lpstr>Хлевное!Заголовки_для_печати</vt:lpstr>
      <vt:lpstr>Чаплыгин!Заголовки_для_печати</vt:lpstr>
      <vt:lpstr>Волово!Область_печати</vt:lpstr>
      <vt:lpstr>Всего!Область_печати</vt:lpstr>
      <vt:lpstr>Грязи!Область_печати</vt:lpstr>
      <vt:lpstr>Данков!Область_печати</vt:lpstr>
      <vt:lpstr>Добринка!Область_печати</vt:lpstr>
      <vt:lpstr>Доброе!Область_печати</vt:lpstr>
      <vt:lpstr>Долгор!Область_печати</vt:lpstr>
      <vt:lpstr>Елец!Область_печати</vt:lpstr>
      <vt:lpstr>Задонск!Область_печати</vt:lpstr>
      <vt:lpstr>Измалк!Область_печати</vt:lpstr>
      <vt:lpstr>Красное!Область_печати</vt:lpstr>
      <vt:lpstr>Лебедянь!Область_печати</vt:lpstr>
      <vt:lpstr>Липецк!Область_печати</vt:lpstr>
      <vt:lpstr>'Л-Толст.'!Область_печати</vt:lpstr>
      <vt:lpstr>Станов!Область_печати</vt:lpstr>
      <vt:lpstr>Тербуны!Область_печати</vt:lpstr>
      <vt:lpstr>Усмань!Область_печати</vt:lpstr>
      <vt:lpstr>Хлевное!Область_печати</vt:lpstr>
      <vt:lpstr>Чаплыгин!Область_печати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Ненахова Наталья Владимировна</dc:creator>
  <cp:lastModifiedBy>Монаенкова Людмила Николаевна</cp:lastModifiedBy>
  <cp:lastPrinted>2019-06-04T12:59:40Z</cp:lastPrinted>
  <dcterms:created xsi:type="dcterms:W3CDTF">2017-10-26T09:23:29Z</dcterms:created>
  <dcterms:modified xsi:type="dcterms:W3CDTF">2019-06-27T13:25:15Z</dcterms:modified>
</cp:coreProperties>
</file>